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E:\PLANEACION 2022\SEG_PLAN_DE_ACCIÓN_2022_PDM_2020-2023\SEG_PLAN_DE_ACCIÓN_2022_PDM_2020-2023_2T\SEG_PLANACCION_PUBLICADOS\"/>
    </mc:Choice>
  </mc:AlternateContent>
  <xr:revisionPtr revIDLastSave="0" documentId="13_ncr:1_{701CDE67-159D-474D-9100-53B6154F42FB}" xr6:coauthVersionLast="47" xr6:coauthVersionMax="47" xr10:uidLastSave="{00000000-0000-0000-0000-000000000000}"/>
  <bookViews>
    <workbookView xWindow="-110" yWindow="-110" windowWidth="19420" windowHeight="10420" tabRatio="493" xr2:uid="{00000000-000D-0000-FFFF-FFFF00000000}"/>
  </bookViews>
  <sheets>
    <sheet name="SEG_PLANACCION_2022_2T" sheetId="2" r:id="rId1"/>
    <sheet name="CONSOLIDADO" sheetId="4" r:id="rId2"/>
  </sheets>
  <definedNames>
    <definedName name="_xlnm._FilterDatabase" localSheetId="1" hidden="1">CONSOLIDADO!$A$1:$L$147</definedName>
    <definedName name="_xlnm._FilterDatabase" localSheetId="0" hidden="1">SEG_PLANACCION_2022_2T!$A$10:$AJ$156</definedName>
    <definedName name="_xlnm.Print_Area" localSheetId="0">SEG_PLANACCION_2022_2T!$A$1:$AB$166</definedName>
    <definedName name="_xlnm.Print_Titles" localSheetId="0">SEG_PLANACCION_2022_2T!$1:$10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3" i="4" l="1"/>
  <c r="J162" i="4"/>
  <c r="J161" i="4"/>
  <c r="J150" i="4"/>
  <c r="J152" i="4"/>
  <c r="J155" i="4"/>
  <c r="J156" i="4"/>
  <c r="J157" i="4"/>
  <c r="J159" i="4"/>
  <c r="J160" i="4"/>
  <c r="J165" i="4"/>
  <c r="J166" i="4"/>
  <c r="J167" i="4"/>
  <c r="J168" i="4"/>
  <c r="J169" i="4"/>
  <c r="J170" i="4"/>
  <c r="J171" i="4"/>
  <c r="J173" i="4"/>
  <c r="J174" i="4"/>
  <c r="J182" i="4"/>
  <c r="J183" i="4"/>
  <c r="J185" i="4"/>
  <c r="I144" i="4"/>
  <c r="F144" i="4"/>
  <c r="I143" i="4"/>
  <c r="F143" i="4"/>
  <c r="F142" i="4"/>
  <c r="I141" i="4"/>
  <c r="F141" i="4"/>
  <c r="F140" i="4"/>
  <c r="I139" i="4"/>
  <c r="F139" i="4"/>
  <c r="I138" i="4"/>
  <c r="F138" i="4"/>
  <c r="I137" i="4"/>
  <c r="F137" i="4"/>
  <c r="I136" i="4"/>
  <c r="F136" i="4"/>
  <c r="I135" i="4"/>
  <c r="F135" i="4"/>
  <c r="I134" i="4"/>
  <c r="F134" i="4"/>
  <c r="I133" i="4"/>
  <c r="F133" i="4"/>
  <c r="I132" i="4"/>
  <c r="F132" i="4"/>
  <c r="I131" i="4"/>
  <c r="F131" i="4"/>
  <c r="I130" i="4"/>
  <c r="F130" i="4"/>
  <c r="I129" i="4"/>
  <c r="F129" i="4"/>
  <c r="I128" i="4"/>
  <c r="F128" i="4"/>
  <c r="I127" i="4"/>
  <c r="F127" i="4"/>
  <c r="I126" i="4"/>
  <c r="F126" i="4"/>
  <c r="I125" i="4"/>
  <c r="F125" i="4"/>
  <c r="F124" i="4"/>
  <c r="I123" i="4"/>
  <c r="F123" i="4"/>
  <c r="I122" i="4"/>
  <c r="F122" i="4"/>
  <c r="I121" i="4"/>
  <c r="F121" i="4"/>
  <c r="H120" i="4"/>
  <c r="G120" i="4"/>
  <c r="F120" i="4"/>
  <c r="F119" i="4"/>
  <c r="F118" i="4"/>
  <c r="F117" i="4"/>
  <c r="I116" i="4"/>
  <c r="F116" i="4"/>
  <c r="F115" i="4"/>
  <c r="I114" i="4"/>
  <c r="F114" i="4"/>
  <c r="F113" i="4"/>
  <c r="F112" i="4"/>
  <c r="F111" i="4"/>
  <c r="F110" i="4"/>
  <c r="F109" i="4"/>
  <c r="F108" i="4"/>
  <c r="F107" i="4"/>
  <c r="F106" i="4"/>
  <c r="F105" i="4"/>
  <c r="F104" i="4"/>
  <c r="F103" i="4"/>
  <c r="F102" i="4"/>
  <c r="F101" i="4"/>
  <c r="F100" i="4"/>
  <c r="F99" i="4"/>
  <c r="F98" i="4"/>
  <c r="I97" i="4"/>
  <c r="I96" i="4"/>
  <c r="F96" i="4"/>
  <c r="F95" i="4"/>
  <c r="I94" i="4"/>
  <c r="F94" i="4"/>
  <c r="F93" i="4"/>
  <c r="F91" i="4"/>
  <c r="F90" i="4"/>
  <c r="F89" i="4"/>
  <c r="I88" i="4"/>
  <c r="F88" i="4"/>
  <c r="F87" i="4"/>
  <c r="I86" i="4"/>
  <c r="F86" i="4"/>
  <c r="I85" i="4"/>
  <c r="F85" i="4"/>
  <c r="I84" i="4"/>
  <c r="F84" i="4"/>
  <c r="I82" i="4"/>
  <c r="G82" i="4"/>
  <c r="F82" i="4"/>
  <c r="H80" i="4"/>
  <c r="H76" i="4" s="1"/>
  <c r="G80" i="4"/>
  <c r="F80" i="4"/>
  <c r="I79" i="4"/>
  <c r="F79" i="4"/>
  <c r="F78" i="4"/>
  <c r="G77" i="4"/>
  <c r="I77" i="4" s="1"/>
  <c r="F77" i="4"/>
  <c r="G76" i="4"/>
  <c r="F76" i="4"/>
  <c r="F75" i="4"/>
  <c r="G74" i="4"/>
  <c r="F74" i="4"/>
  <c r="I73" i="4"/>
  <c r="G73" i="4"/>
  <c r="F73" i="4"/>
  <c r="F72" i="4"/>
  <c r="F71" i="4"/>
  <c r="F70" i="4"/>
  <c r="I67" i="4"/>
  <c r="F67" i="4"/>
  <c r="F66" i="4"/>
  <c r="F65" i="4"/>
  <c r="H64" i="4"/>
  <c r="G64" i="4"/>
  <c r="F64" i="4"/>
  <c r="H63" i="4"/>
  <c r="G63" i="4"/>
  <c r="F63" i="4"/>
  <c r="F62" i="4"/>
  <c r="F61" i="4"/>
  <c r="G60" i="4"/>
  <c r="F60" i="4"/>
  <c r="G59" i="4"/>
  <c r="I59" i="4" s="1"/>
  <c r="G58" i="4"/>
  <c r="F58" i="4"/>
  <c r="F57" i="4"/>
  <c r="G56" i="4"/>
  <c r="F56" i="4"/>
  <c r="G55" i="4"/>
  <c r="I55" i="4" s="1"/>
  <c r="F55" i="4"/>
  <c r="I54" i="4"/>
  <c r="G54" i="4"/>
  <c r="F54" i="4"/>
  <c r="H53" i="4"/>
  <c r="G53" i="4"/>
  <c r="F53" i="4"/>
  <c r="H52" i="4"/>
  <c r="G52" i="4"/>
  <c r="F52" i="4"/>
  <c r="I51" i="4"/>
  <c r="F51" i="4"/>
  <c r="G50" i="4"/>
  <c r="I50" i="4" s="1"/>
  <c r="F50" i="4"/>
  <c r="G49" i="4"/>
  <c r="I49" i="4" s="1"/>
  <c r="I47" i="4"/>
  <c r="F47" i="4"/>
  <c r="F46" i="4"/>
  <c r="F45" i="4"/>
  <c r="I44" i="4"/>
  <c r="F44" i="4"/>
  <c r="I43" i="4"/>
  <c r="F43" i="4"/>
  <c r="F42" i="4"/>
  <c r="G41" i="4"/>
  <c r="I41" i="4" s="1"/>
  <c r="F41" i="4"/>
  <c r="F40" i="4"/>
  <c r="F39" i="4"/>
  <c r="H38" i="4"/>
  <c r="I38" i="4" s="1"/>
  <c r="F38" i="4"/>
  <c r="G37" i="4"/>
  <c r="F37" i="4"/>
  <c r="H36" i="4"/>
  <c r="I36" i="4" s="1"/>
  <c r="F36" i="4"/>
  <c r="I34" i="4"/>
  <c r="F34" i="4"/>
  <c r="I33" i="4"/>
  <c r="F33" i="4"/>
  <c r="I31" i="4"/>
  <c r="F31" i="4"/>
  <c r="F29" i="4"/>
  <c r="F28" i="4"/>
  <c r="F26" i="4"/>
  <c r="F25" i="4"/>
  <c r="I24" i="4"/>
  <c r="F24" i="4"/>
  <c r="I23" i="4"/>
  <c r="F23" i="4"/>
  <c r="F22" i="4"/>
  <c r="F21" i="4"/>
  <c r="I20" i="4"/>
  <c r="F20" i="4"/>
  <c r="F19" i="4"/>
  <c r="I18" i="4"/>
  <c r="F18" i="4"/>
  <c r="I17" i="4"/>
  <c r="F17" i="4"/>
  <c r="F16" i="4"/>
  <c r="I15" i="4"/>
  <c r="F15" i="4"/>
  <c r="F14" i="4"/>
  <c r="I13" i="4"/>
  <c r="F13" i="4"/>
  <c r="I12" i="4"/>
  <c r="F12" i="4"/>
  <c r="I11" i="4"/>
  <c r="F11" i="4"/>
  <c r="G10" i="4"/>
  <c r="I10" i="4" s="1"/>
  <c r="F10" i="4"/>
  <c r="H9" i="4"/>
  <c r="F9" i="4"/>
  <c r="F8" i="4"/>
  <c r="F7" i="4"/>
  <c r="I6" i="4"/>
  <c r="F6" i="4"/>
  <c r="F5" i="4"/>
  <c r="F4" i="4"/>
  <c r="F3" i="4"/>
  <c r="V129" i="2"/>
  <c r="W18" i="2"/>
  <c r="W129" i="2"/>
  <c r="W45" i="2"/>
  <c r="W47" i="2"/>
  <c r="W51" i="2" s="1"/>
  <c r="V46" i="2"/>
  <c r="V50" i="2"/>
  <c r="I120" i="4" l="1"/>
  <c r="I53" i="4"/>
  <c r="I76" i="4"/>
  <c r="G9" i="4"/>
  <c r="G145" i="4" s="1"/>
  <c r="I52" i="4"/>
  <c r="I64" i="4"/>
  <c r="I63" i="4"/>
  <c r="H42" i="4"/>
  <c r="I42" i="4" s="1"/>
  <c r="I80" i="4"/>
  <c r="V91" i="2"/>
  <c r="I9" i="4" l="1"/>
  <c r="H145" i="4"/>
  <c r="I145" i="4" s="1"/>
  <c r="W89" i="2"/>
  <c r="W85" i="2" s="1"/>
  <c r="W154" i="2" s="1"/>
  <c r="V89" i="2"/>
  <c r="V85" i="2"/>
  <c r="V86" i="2"/>
  <c r="V83" i="2"/>
  <c r="V82" i="2"/>
  <c r="W73" i="2"/>
  <c r="W72" i="2"/>
  <c r="V73" i="2"/>
  <c r="V72" i="2"/>
  <c r="V68" i="2"/>
  <c r="V69" i="2"/>
  <c r="V67" i="2"/>
  <c r="V58" i="2"/>
  <c r="V63" i="2"/>
  <c r="W62" i="2"/>
  <c r="W61" i="2"/>
  <c r="V64" i="2"/>
  <c r="V62" i="2"/>
  <c r="V61" i="2"/>
  <c r="V59" i="2"/>
  <c r="V65" i="2"/>
  <c r="V19" i="2" l="1"/>
  <c r="V18" i="2" s="1"/>
  <c r="V154" i="2" s="1"/>
  <c r="X154" i="2" s="1"/>
  <c r="X15" i="2" l="1"/>
  <c r="X19" i="2"/>
  <c r="X20" i="2"/>
  <c r="X21" i="2"/>
  <c r="X22" i="2"/>
  <c r="X24" i="2"/>
  <c r="X26" i="2"/>
  <c r="X27" i="2"/>
  <c r="X29" i="2"/>
  <c r="X32" i="2"/>
  <c r="X33" i="2"/>
  <c r="X40" i="2"/>
  <c r="X42" i="2"/>
  <c r="X43" i="2"/>
  <c r="X50" i="2"/>
  <c r="X51" i="2"/>
  <c r="X52" i="2"/>
  <c r="X53" i="2"/>
  <c r="X56" i="2"/>
  <c r="X58" i="2"/>
  <c r="X59" i="2"/>
  <c r="X60" i="2"/>
  <c r="X63" i="2"/>
  <c r="X64" i="2"/>
  <c r="X68" i="2"/>
  <c r="X76" i="2"/>
  <c r="X82" i="2"/>
  <c r="X86" i="2"/>
  <c r="X88" i="2"/>
  <c r="X93" i="2"/>
  <c r="X94" i="2"/>
  <c r="X97" i="2"/>
  <c r="X103" i="2"/>
  <c r="X105" i="2"/>
  <c r="X106" i="2"/>
  <c r="X123" i="2"/>
  <c r="X125" i="2"/>
  <c r="X130" i="2"/>
  <c r="X131" i="2"/>
  <c r="X132" i="2"/>
  <c r="X134" i="2"/>
  <c r="X135" i="2"/>
  <c r="X140" i="2"/>
  <c r="X143" i="2"/>
  <c r="X144" i="2"/>
  <c r="X145" i="2"/>
  <c r="X146" i="2"/>
  <c r="X147" i="2"/>
  <c r="X150" i="2"/>
  <c r="X152" i="2"/>
  <c r="X153"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5" i="2"/>
  <c r="S104" i="2"/>
  <c r="S103" i="2"/>
  <c r="S102" i="2"/>
  <c r="S100" i="2"/>
  <c r="S99" i="2"/>
  <c r="S98" i="2"/>
  <c r="S97" i="2"/>
  <c r="S96" i="2"/>
  <c r="S95" i="2"/>
  <c r="S94" i="2"/>
  <c r="S93" i="2"/>
  <c r="S91" i="2"/>
  <c r="S89" i="2"/>
  <c r="S88" i="2"/>
  <c r="S87" i="2"/>
  <c r="S86" i="2"/>
  <c r="S85" i="2"/>
  <c r="S84" i="2"/>
  <c r="S83" i="2"/>
  <c r="S82" i="2"/>
  <c r="S81" i="2"/>
  <c r="S80" i="2"/>
  <c r="S79" i="2"/>
  <c r="S76" i="2"/>
  <c r="S75" i="2"/>
  <c r="S74" i="2"/>
  <c r="S73" i="2"/>
  <c r="S72" i="2"/>
  <c r="S71" i="2"/>
  <c r="S70" i="2"/>
  <c r="S69" i="2"/>
  <c r="S67" i="2"/>
  <c r="S66" i="2"/>
  <c r="S65" i="2"/>
  <c r="S64" i="2"/>
  <c r="S63" i="2"/>
  <c r="S62" i="2"/>
  <c r="S61" i="2"/>
  <c r="S60" i="2"/>
  <c r="S59" i="2"/>
  <c r="S56" i="2"/>
  <c r="S55" i="2"/>
  <c r="S54" i="2"/>
  <c r="S53" i="2"/>
  <c r="S52" i="2"/>
  <c r="S51" i="2"/>
  <c r="S50" i="2"/>
  <c r="S49" i="2"/>
  <c r="S48" i="2"/>
  <c r="S47" i="2"/>
  <c r="S46" i="2"/>
  <c r="S45" i="2"/>
  <c r="S43" i="2"/>
  <c r="S42" i="2"/>
  <c r="S40" i="2"/>
  <c r="S38" i="2"/>
  <c r="S37" i="2"/>
  <c r="S35" i="2"/>
  <c r="S34" i="2"/>
  <c r="S33" i="2"/>
  <c r="S32" i="2"/>
  <c r="S31" i="2"/>
  <c r="S30" i="2"/>
  <c r="S29" i="2"/>
  <c r="S28" i="2"/>
  <c r="S27" i="2"/>
  <c r="S26" i="2"/>
  <c r="S25" i="2"/>
  <c r="S24" i="2"/>
  <c r="S23" i="2"/>
  <c r="S22" i="2"/>
  <c r="S21" i="2"/>
  <c r="S20" i="2"/>
  <c r="S19" i="2"/>
  <c r="S18" i="2"/>
  <c r="S17" i="2"/>
  <c r="S16" i="2"/>
  <c r="S15" i="2"/>
  <c r="S14" i="2"/>
  <c r="S13" i="2"/>
  <c r="S12" i="2"/>
  <c r="X73" i="2" l="1"/>
  <c r="X72" i="2"/>
  <c r="X62" i="2"/>
  <c r="X61" i="2"/>
  <c r="X95" i="2"/>
  <c r="X45" i="2"/>
  <c r="X91" i="2"/>
  <c r="X47" i="2"/>
  <c r="X148" i="2"/>
  <c r="X142" i="2"/>
  <c r="X141" i="2" l="1"/>
  <c r="X139" i="2"/>
  <c r="X138" i="2"/>
  <c r="X137" i="2"/>
  <c r="X136" i="2"/>
  <c r="X85" i="2" l="1"/>
  <c r="X18" i="2" l="1"/>
  <c r="X129" i="2"/>
  <c r="X8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author>
  </authors>
  <commentList>
    <comment ref="Q77" authorId="0" shapeId="0" xr:uid="{00000000-0006-0000-0000-000001000000}">
      <text>
        <r>
          <rPr>
            <b/>
            <sz val="9"/>
            <color indexed="81"/>
            <rFont val="Tahoma"/>
            <family val="2"/>
          </rPr>
          <t>SAC:</t>
        </r>
        <r>
          <rPr>
            <sz val="9"/>
            <color indexed="81"/>
            <rFont val="Tahoma"/>
            <family val="2"/>
          </rPr>
          <t xml:space="preserve">
BAJAR A 4
</t>
        </r>
      </text>
    </comment>
    <comment ref="P90" authorId="0" shapeId="0" xr:uid="{00000000-0006-0000-0000-000002000000}">
      <text>
        <r>
          <rPr>
            <b/>
            <sz val="9"/>
            <color indexed="81"/>
            <rFont val="Tahoma"/>
            <family val="2"/>
          </rPr>
          <t>SAC:</t>
        </r>
        <r>
          <rPr>
            <sz val="9"/>
            <color indexed="81"/>
            <rFont val="Tahoma"/>
            <family val="2"/>
          </rPr>
          <t xml:space="preserve">
MODIFICAR DE 120 A 240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SAC</author>
  </authors>
  <commentList>
    <comment ref="D68" authorId="0" shapeId="0" xr:uid="{B7B99F24-9091-4C30-A59D-CCF036697478}">
      <text>
        <r>
          <rPr>
            <b/>
            <sz val="9"/>
            <color indexed="81"/>
            <rFont val="Tahoma"/>
            <family val="2"/>
          </rPr>
          <t>SAC:</t>
        </r>
        <r>
          <rPr>
            <sz val="9"/>
            <color indexed="81"/>
            <rFont val="Tahoma"/>
            <family val="2"/>
          </rPr>
          <t xml:space="preserve">
BAJAR A 4
</t>
        </r>
      </text>
    </comment>
    <comment ref="C81" authorId="0" shapeId="0" xr:uid="{FC5BE59B-DD0E-4112-8A98-E1D965AAE2DF}">
      <text>
        <r>
          <rPr>
            <b/>
            <sz val="9"/>
            <color indexed="81"/>
            <rFont val="Tahoma"/>
            <family val="2"/>
          </rPr>
          <t>SAC:</t>
        </r>
        <r>
          <rPr>
            <sz val="9"/>
            <color indexed="81"/>
            <rFont val="Tahoma"/>
            <family val="2"/>
          </rPr>
          <t xml:space="preserve">
MODIFICAR DE 120 A 240
</t>
        </r>
      </text>
    </comment>
  </commentList>
</comments>
</file>

<file path=xl/sharedStrings.xml><?xml version="1.0" encoding="utf-8"?>
<sst xmlns="http://schemas.openxmlformats.org/spreadsheetml/2006/main" count="2645" uniqueCount="612">
  <si>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</si>
  <si>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</si>
  <si>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</si>
  <si>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</si>
  <si>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</si>
  <si>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</si>
  <si>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</si>
  <si>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</si>
  <si>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</si>
  <si>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</si>
  <si>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</si>
  <si>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</si>
  <si>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</si>
  <si>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</si>
  <si>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</si>
  <si>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</si>
  <si>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</si>
  <si>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</si>
  <si>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</si>
  <si>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</si>
  <si>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</si>
  <si>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</si>
  <si>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</si>
  <si>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</si>
  <si>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</si>
  <si>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</si>
  <si>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</si>
  <si>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</si>
  <si>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</si>
  <si>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</si>
  <si>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</si>
  <si>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</si>
  <si>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SECRETARIO / DIRECTOR</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</si>
  <si>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</si>
  <si>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</si>
  <si>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</si>
  <si>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</si>
  <si>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</si>
  <si>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</si>
  <si>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</si>
  <si>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</si>
  <si>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</si>
  <si>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</si>
  <si>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</si>
  <si>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</si>
  <si>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</si>
  <si>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</si>
  <si>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</si>
  <si>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</si>
  <si>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</si>
  <si>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</si>
  <si>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</si>
  <si>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</si>
  <si>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</si>
  <si>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</si>
  <si>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</si>
  <si>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</si>
  <si>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</si>
  <si>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</si>
  <si>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</si>
  <si>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</si>
  <si>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</si>
  <si>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</si>
  <si>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</si>
  <si>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</si>
  <si>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</si>
  <si>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</si>
  <si>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</si>
  <si>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</si>
  <si>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</si>
  <si>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</si>
  <si>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</si>
  <si>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</si>
  <si>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</si>
  <si>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</si>
  <si>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</si>
  <si>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</si>
  <si>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</si>
  <si>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</si>
  <si>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</si>
  <si>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SOCIAL Y COMUNITARIO: "Un compromiso cuyabro"</t>
  </si>
  <si>
    <t>Educación</t>
  </si>
  <si>
    <t>EDUCACION INICIAL -CONSTRUCCION DE INFRAESTRUCTURA</t>
  </si>
  <si>
    <t>Construcción de centros de desarrollo infantil para mejorar cobertura y calidad en educación inicial.</t>
  </si>
  <si>
    <t>EDUCACION INICIAL - ADECUACION  Y MEJORAMIENTO DE INFRAESTRUCTURA</t>
  </si>
  <si>
    <t>Adecuar y mejorar la infraestructura de los centros de desarrollo infantil para mejorar la cobertura y la calidad.</t>
  </si>
  <si>
    <t xml:space="preserve">ATENCION INTEGRAL EDUCACION INICIAL </t>
  </si>
  <si>
    <t>Garantizar una atención pertinente, oportuna y de calidad que promueva el desarrollo integral a lo largo de todo el ciclo</t>
  </si>
  <si>
    <t xml:space="preserve">FUNCIONAMIENTO Y PRESTACION DEL SERVICIO EDUCATIVO DE LAS INSTITUCIONES EDUCATIVAS </t>
  </si>
  <si>
    <t>Verificar el cumplimiento de la liquidacion  de las nominas y pagos de   salarios y las prestaciones sociales del personal administrativo  docente y directivo docente de las IEOMA  cumpliendo con los parámetros  legalmente establecidos</t>
  </si>
  <si>
    <t>Contratación de prestación de servicios de apoyo a la gestión para mantenimiento y custodia de las instituciones educativas  (Número Instituciones Educativas)</t>
  </si>
  <si>
    <t xml:space="preserve">FONDOS DE SERVICIOS EDUCATIVOS  </t>
  </si>
  <si>
    <t xml:space="preserve">Garantizar el  reintegro del reconocimiento de los recursos por siniestros  por la aseguradora  Y solicitados por las IEOMA </t>
  </si>
  <si>
    <t>ATENCION A POBLACIONES ETNIA AFRO E INDIGENAS</t>
  </si>
  <si>
    <t>Garantizar el acceso y la permanencia de los niños, niñas en el sistema educativo</t>
  </si>
  <si>
    <t>Población etnia, afro e indigenas matriculada con estrategias de apoyo  educativo y seguimiento al ausentismo escolar</t>
  </si>
  <si>
    <t xml:space="preserve">ATENCION A POBLACIONES VICTIMAS DEL CONFLICTO, VULNERABLES, JOVENES Y ADULTOS </t>
  </si>
  <si>
    <t>Población víctimas del conflicto, vulnerables, jóvenes y adultos con estrategias de apoyo educativo  y seguimiento al ausentismo escolar</t>
  </si>
  <si>
    <t xml:space="preserve">ATENCION A POBLACION  CON NECESIDADES EDUCATIVAS ESPECIALES O CON DISCAPACIDAD </t>
  </si>
  <si>
    <t>Garantizar la atención educativa de los estudiantes con discapacidad , de acuerdo a lo establecido en el Decreto 1421 de 2017</t>
  </si>
  <si>
    <t>Población con Necesidades Educativas Especiales (discapacidad) con apoyo educativo  y seguimiento al ausentismo escolar.</t>
  </si>
  <si>
    <t xml:space="preserve">ACOMPAÑAMIENTO PARA LA MEJORA DE LA CALIDAD EDUCATIVA Y SEGUIMIENTO A LOS PROCESOS DE APRENDIZAJE </t>
  </si>
  <si>
    <t>Contribuir al mejoramiento de la calidad educativa con procesos de acompañamiento y asistencia técnica a las instituciones educativas</t>
  </si>
  <si>
    <t>Instituciones educativas con procesos de acompañamiento y asistencia técnica</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</si>
  <si>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</si>
  <si>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</si>
  <si>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</si>
  <si>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</si>
  <si>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Instituciones educativas con procesos de atención en jornada complememtaria</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</si>
  <si>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</si>
  <si>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</si>
  <si>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Instituciones (sedes) educativas con construcción o adecuación de ambientes escolares</t>
  </si>
  <si>
    <t>ESCUELA DE MUSICA</t>
  </si>
  <si>
    <t>Fortalecer la calidad de la educación ofreciendo a los estudiantes alternativas para el buen uso del tiempo libre que complementen la formación integral de los estudiantes</t>
  </si>
  <si>
    <t xml:space="preserve">Estudiantes en la Escuela de Música </t>
  </si>
  <si>
    <t xml:space="preserve">CULTURA CIUDADANA Y CONVIVENCIA ESCOLAR  </t>
  </si>
  <si>
    <t>Fortalecer la gestión de la convivencia escolar en las  I.E. en el marco de  las competencias ciudadanas</t>
  </si>
  <si>
    <t>Instituciones educativas con estrategias y seguimiento a la convivencia escolar</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</si>
  <si>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</si>
  <si>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</si>
  <si>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</si>
  <si>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</si>
  <si>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Instituciones educativas con nuevos equipos de computo  y textos escolares</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</si>
  <si>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</si>
  <si>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</si>
  <si>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Instituciones educativas con estrategias para fortalecer la gestión del riesgo (planes escolares de retorno a clases  con alternancia)</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</si>
  <si>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</si>
  <si>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</si>
  <si>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Niños, niñas y jóvenes beneficiarios de Alimentación Escolar</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</si>
  <si>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</si>
  <si>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</si>
  <si>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Beneficiarios de transporte escolar (Número de Instituciones Educativas rurales: 2021)</t>
  </si>
  <si>
    <t>BECAS PARA ESTUDIANTES  QUE  INGRESAN  A LA UNIVERSIDAD</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</si>
  <si>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</si>
  <si>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Estudiantes beneficiarios de becas para ingresar a la educación superior</t>
  </si>
  <si>
    <t>SERVICIOS PUBLICOS</t>
  </si>
  <si>
    <t>Garantizar el funcionamiento de las instituciones educativas y sus sedes con el pago oportuno de los servicios públicos.</t>
  </si>
  <si>
    <t>Instituciones educativas con pago oportuno de servicios públicos</t>
  </si>
  <si>
    <t>TRANSFERENCIAS A LAS INSTITUCIONES EDUCATIVAS</t>
  </si>
  <si>
    <t>Facilitar transferencias (recursos de gratuidad) a los fondos de servicios educativos para financiar gastos de funcionamiento anualmente de las instituciones educativas.</t>
  </si>
  <si>
    <t>BILINGÜISMO</t>
  </si>
  <si>
    <t>Fortalecer las competencias en el aprendizaje de una segunda lengua mejorando la comunicación oral y escrita, mediante procesos de enseñanza-aprendizaje innovativos y con la apropiación de TICs.</t>
  </si>
  <si>
    <t>Instituciones educativas fortaleciendo competencias en bilinguismo</t>
  </si>
  <si>
    <t>ARTICULACIÓN CON LA MEDIA</t>
  </si>
  <si>
    <t>Mejorar las competencias básicas y específicas en los procesos de formación de la media técnica en el sector educativo oficial de Armenia.</t>
  </si>
  <si>
    <t>Instituciones educativas con procesos de ariculación con la media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</si>
  <si>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</si>
  <si>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</si>
  <si>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</si>
  <si>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</si>
  <si>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Instituciones para el trabajo y el desarrollo humano con visitas de seguimiento</t>
  </si>
  <si>
    <t xml:space="preserve">PROYECTO DE TECNOACADEMIA </t>
  </si>
  <si>
    <t xml:space="preserve">Promover procesos de formación en ámbitos tecnológicos y de innovación educativa </t>
  </si>
  <si>
    <t>Instituciones educativas articuladas al proyecto de TECNOACADEMIA</t>
  </si>
  <si>
    <t xml:space="preserve">ESCUELAS SALUDABLES </t>
  </si>
  <si>
    <t>Mejorar las prácticas saludables en el sector educativo que mejoren la calidad de vida.</t>
  </si>
  <si>
    <t>Instituciones educativas con fortalecimiento de estilos y hábitos de vida saludable</t>
  </si>
  <si>
    <t>ESCUELA DE PADRES</t>
  </si>
  <si>
    <t>Mejorar los niveles de reprobación educativa con procesos educativos que permitan fortalecer las escuelas de padres en las instituciones educativas oficiales de armenia.</t>
  </si>
  <si>
    <t>Instituciones educativas con ESCUELA DE PADRES</t>
  </si>
  <si>
    <t>PROYECTO DE IMPLEMENTACIÓN DE PRÁCTICAS EDUCATIVAS Y PEDAGÓGICAS</t>
  </si>
  <si>
    <t xml:space="preserve">
implementar un proceso de apoyo educativo y pedagógico con una institución de educación superior para desarrollar prácticas educativas y pedagógicas.
</t>
  </si>
  <si>
    <t>PLAN ESTRATÉGICO DE EDUCACIÓN 2020-2023</t>
  </si>
  <si>
    <t>Implementar la ejecución y seguimiento del Plan Estratégico de Educación de Armenia 2020-2031</t>
  </si>
  <si>
    <t>Documentos de seguimiento</t>
  </si>
  <si>
    <t>PROYECTO DE EMPRENDERISMO</t>
  </si>
  <si>
    <t xml:space="preserve">
Implementar procesos de emprenderismo en los niveles de secundaria y media en el sector educativo oficial de armenia.
</t>
  </si>
  <si>
    <t>Instituciones educativas con procesos de emprenderismo</t>
  </si>
  <si>
    <t>JÓVENES PROGRAMADORES SIGLO XXI</t>
  </si>
  <si>
    <t>Implementar procesos de programación en los niveles de secundaria y media en el sector educativo oficial de armenia.</t>
  </si>
  <si>
    <t>Instituciones educativas con procesos de programación en los jóvenes</t>
  </si>
  <si>
    <t xml:space="preserve">MEJORAMIENTO Y SEGUIMIENTO A LA GESTION  EN LOS PROCESOS DE LA SECRETARIA DE EDUCACION </t>
  </si>
  <si>
    <t>Realizar seguimiento a la política educativa contemplando un monitoreo a los programas, subprogramas, proyectos y procesos de la Secretaria de Educación.</t>
  </si>
  <si>
    <t xml:space="preserve">Informes de seguimiento </t>
  </si>
  <si>
    <t>CONECTIVIDAD EN LAS INSTITUCIONES EDUCATIVAS</t>
  </si>
  <si>
    <t>Mejorar los niveles de conectividad en las instituciones educativas oficiales</t>
  </si>
  <si>
    <t xml:space="preserve">ATENCION AL CIUDADANO </t>
  </si>
  <si>
    <t xml:space="preserve">
Mejorar y mantener el indice de oportunidad del sac.
</t>
  </si>
  <si>
    <t>PQRS respondidos oportunamente</t>
  </si>
  <si>
    <t>FUNCIONAMIENTO Y PRESTACION DE SERVICIOS DEL SECTOR  EDUCATIVO DEL NIVEL CENTRAL</t>
  </si>
  <si>
    <t xml:space="preserve">Verificar el cumplimiento de la liquidacion  de las nominas y pagos de   salarios y las prestaciones sociales del personal adscrito al nivel central de la Secretaria de Educación  cumpliendo con los parámetros  legalmente establecidos. </t>
  </si>
  <si>
    <t>105.11.2.3.2.02.02.005.2201022.113.53129.097</t>
  </si>
  <si>
    <t>SGP Primera Infancia</t>
  </si>
  <si>
    <t>Planeamiento Educativo</t>
  </si>
  <si>
    <t xml:space="preserve">105.11.2.3.2.02.02.005.2201026.095.53129.097     '105.11.2.3.2.02.02.005.2201026.095.53129.633           </t>
  </si>
  <si>
    <t>Calidad Educativa</t>
  </si>
  <si>
    <t>'105.06.2.3.2.02.02.009.2201071.106.91121.163</t>
  </si>
  <si>
    <t>'REINTEGROS POR SINIESTROS RDE EDUCACION</t>
  </si>
  <si>
    <t>Administrativa y Financiera</t>
  </si>
  <si>
    <t>105.11.2.3.2.02.02.009.2201015.110.91119.097</t>
  </si>
  <si>
    <t>'SGP PRESTACION DE SERVICIOS</t>
  </si>
  <si>
    <t>'105.06.2.3.2.02.02.009.2201033.103.91121.026</t>
  </si>
  <si>
    <t>Cobertura educativa</t>
  </si>
  <si>
    <t>'105.06.2.3.2.02.02.009.2201033.101.91121.026</t>
  </si>
  <si>
    <t>'SGP CALIDAD MATRICULA OFICIAL</t>
  </si>
  <si>
    <t>'105.11.2.3.2.02.02.009.2201059.099.91119.028</t>
  </si>
  <si>
    <t>Instituciones educativas en jornada única (Número de instituciones)</t>
  </si>
  <si>
    <t>'105.11.2.3.2.02.02.009.2201033.097.91119.028</t>
  </si>
  <si>
    <t>'105.11.2.3.2.02.02.009.2201033.093.91119.028</t>
  </si>
  <si>
    <t>Número de Instituciones Educativas identificadas con aulas y ambientes pertinentes para el Programa Jardín como posible reemplazo de la construcción de un CDI con la contratación de un  profesional específicamente para evaluar las condiciones de los espacios actuales.</t>
  </si>
  <si>
    <t>Identificación de potenciales predios para la construcción de un CDI.</t>
  </si>
  <si>
    <t>Contratación de diseños preliminares para la construcción de un CDI.</t>
  </si>
  <si>
    <t>Contratación del Mantenimiento, adecuación y dotación de espacios lúdicos para los preescolares de las instituciones educativas oficiales y Centros de Desarrollo Infantil.</t>
  </si>
  <si>
    <t>Informes de verificación del pago de la Nómina mensual de las Instituciones Educativas</t>
  </si>
  <si>
    <t>105.05.2.3.1.01.01.001.02.2201015.119.91121.026</t>
  </si>
  <si>
    <t>Cancelación aporte correspondiente a la Comisión Nacional del Servicio Civil por el uso de las listas de elegibles para proveer vacantes definitivas de empleos de docentes y directivos docentes.</t>
  </si>
  <si>
    <t>Pago deL 100% sentencias y conciliaciones liquidades, y con acuerdo y sentencia judicial.</t>
  </si>
  <si>
    <t>Realizar un Contratos interadministrativo entre la SEM y la Universidad del Quindío con el fin de realizar diplomado en etnoeducación, capacitaciones a docentes en la implementación de la cátedra de estudios afrocolombianos para fortalecer la transversalidad del currículo en las Instituciones Educativas y apoyar la Conmemoración del día de la afrocolombianidad.</t>
  </si>
  <si>
    <t>Protocolización de un contrato de estrategias de desarrollo pedagógico a celebrarse con iglesias o confesiones religiosas.</t>
  </si>
  <si>
    <t>Protocolizar convenios, contratos interadministrativos para mejorar las capacidades pedagógicas y académicas de los directivos, docenrtes,  y estudiantes, mediante un proceso y estrategias de formación,valoración y retroalimentación de las competencias básicas para el mejoramiento continuo de las Instituciones Educativas oficiales en el marco de las pruebas saber.</t>
  </si>
  <si>
    <t>Protocolizar un convenio o contrato interadministrativo para la implementación del Plan de Capacitación Docente.</t>
  </si>
  <si>
    <t>'RECURSOS RECURSOS PROPIOS</t>
  </si>
  <si>
    <t>'105.01.2.3.1.01.01.001.01.2201015.041.91121.026</t>
  </si>
  <si>
    <t xml:space="preserve"> RECURSOS PROPIOS</t>
  </si>
  <si>
    <t>Informes de verificación de pago de nómina mensual.</t>
  </si>
  <si>
    <t>Contratar la prestación de servicios con el fin de brindar apoyo en la revisión de la implementación de la Gestión Documental, Planes de Mejoramiento ante la Contraloría suscritos por la Secretaría de Educación Municipal y las Instituciones Educativas del Municipio de Armenia</t>
  </si>
  <si>
    <t>Un contrato para la prestación de servicios de conectividad y servicios relacionados con el mejoramiento de redes de datos en las sedes educativas.</t>
  </si>
  <si>
    <t>Un contrato para mejorar la infraestructura tecnológica, tales como equipos de cómputo, redes locales, reposición de equipos y mantenimiento en las i.e</t>
  </si>
  <si>
    <t>Un contrato para  prestaciòn servicios profesional auditoria de renovacion con el fin de verificar la norma del sistema de gestión de la calidad con los requisitos técnicos exigidos por el MEN para los procesos de gestión de calidad del servicio educativo.</t>
  </si>
  <si>
    <t>Planeamiento Educativo (Nota: Esta meta se alcanza con recuros de gestión, talento humano y equipos de la SEM).</t>
  </si>
  <si>
    <t>Calidad Educativa  (Nota: Esta meta se alcanza con recuros de gestión, talento humano y equipos de la SEM).</t>
  </si>
  <si>
    <t>Planeamiento Educativo  (Nota: Esta meta se alcanza con recuros de gestión, talento humano y equipos de la SEM).</t>
  </si>
  <si>
    <t>Administrativa y Financiera  (Nota: Esta meta se alcanza con recuros de gestión, talento humano y equipos de la SEM).</t>
  </si>
  <si>
    <t>Número de estudiantes</t>
  </si>
  <si>
    <t>Inspeccion y Vigilancia  (Nota: Esta meta se alcanza con recuros de gestión, talento humano y equipos de la SEM).</t>
  </si>
  <si>
    <t>Contratación de personal profesional para apoyar proceso de Inspección y Vigilancia</t>
  </si>
  <si>
    <t>Inspección y Vigilancia</t>
  </si>
  <si>
    <t>PROG.EDUC.PARA EL TRABAJO Y EL DES.HUMANO RDE</t>
  </si>
  <si>
    <t>PROG.EDUC.PARA EL TRABAJO Y EL DES.HUMANO RDE  y   'RTOS FR P.EDUC.PARA EL TRABAJO Y EL DES.HUMANO RDE</t>
  </si>
  <si>
    <t>Instituciones educativas con procesos de apropiación de TICs en la enseñanza y aprendizaje</t>
  </si>
  <si>
    <t>Calidad Educativa  Y Planeamiento Educativo (Nota: Esta meta se alcanza con recuros de gestión, talento humano y equipos de la SEM).</t>
  </si>
  <si>
    <t xml:space="preserve">Contratación de personal profesional para apoyar proceso </t>
  </si>
  <si>
    <t>Calidad Educativa y Planeamiento Educativo</t>
  </si>
  <si>
    <t>Número de estudiantes en el Plan Municipal de Lectura y Escritura</t>
  </si>
  <si>
    <t>Un contrato para dotacion y adecuacion de las bilbiotecas escolares oficiales del municipio de acuerdo a los lineamientos del programa Pasate a la Biblioteca Escolar mediante contratos y/o convenios.</t>
  </si>
  <si>
    <t>'105.11.2.3.2.02.02.009.2201031.087.91119.028</t>
  </si>
  <si>
    <t>Calidad Educativa  Y Planeamiento Educativo (Nota: Esta meta se alcanza con recuros de gestión, talento humano y equipos de la SEM-PROGRAMA PTA).</t>
  </si>
  <si>
    <t xml:space="preserve">Un contrato para Compra de elementos para la prevencion, reduccion y atencion de emergencias en las diferentes instituciones educativas oficiales del munciipio </t>
  </si>
  <si>
    <t>Un contrato de Suministro de Alimentación Escolar a través del cual se brinda un complemento alimentario a los niños, niñas y adolescentes escolarizados de lasinstituciones educativas oficiales del municipio de armenia, acorde a los lineamientos técnico administrativos y estándares definidos por el Ministerio de Educación Nacional, durante la jornada escola</t>
  </si>
  <si>
    <t>Un Contrato de comisiòn para lacelebraciòn de operaciones en el mercado de compras pùblicas de la bolsa mercantil de Colombia S.A, cuyo objeto el suministro de alimentaciòn escolar complemento alimenticio</t>
  </si>
  <si>
    <t>RECURSOS RECURSOS PROPIOS, 'SGP CALIDAD MATRICULA OFICIAL, 'REINTEGROS PROPIOS, 'SGP ALIMENTACIÓN ESCOLAR ASIGNACIONES ESPECIALES, 'RENDIMIENTOS FINANCIEROS PAE ALIMENTACION ESCOLAR, 'RENDIMIENTOS FINANCIEROS SGP CALIDAD, 'RENDIMIENTOS FINANCIEROS SGP ALIMENTACION ESCOLAR ASIGNACIONES ESPECIALES.</t>
  </si>
  <si>
    <t>Unidad de Alimentación Escolar de la SEM</t>
  </si>
  <si>
    <t>'105.11.2.3.2.02.02.009.2201028.074.91119.001</t>
  </si>
  <si>
    <t>105.11.2.3.2.02.02.009.2201028.074.91119.001  '105.11.2.3.2.02.02.009.2201028.074.91119.028    '105.11.2.3.2.02.02.009.2201028.074.91119.096   '105.11.2.3.2.02.02.009.2201028.074.91119.308   '105.11.2.3.2.02.02.009.2201028.074.91119.024   '105.11.2.3.2.02.02.009.2201028.074.91119.642   '105.11.2.3.2.02.02.009.2201028.074.91119.643   '105.11.2.3.2.02.02.009.2201028.074.91119.644</t>
  </si>
  <si>
    <t>SGP CALIDAD MATRICULA OFICIAL</t>
  </si>
  <si>
    <t>Cobertura Educativa  (Nota: Esta meta se alcanza con recuros de gestión, talento humano y equipos de la SEM).</t>
  </si>
  <si>
    <t>Contratación del servicio de transporte escolar para benefiariar estudiantes de instituciones educativas oficiales del Munipio de Armenia</t>
  </si>
  <si>
    <t>'105.11.2.3.2.02.02.009.2201071.084.91121.028</t>
  </si>
  <si>
    <t>'105.11.2.3.2.02.02.009.2201071.083.91121.029</t>
  </si>
  <si>
    <t>RECURSOS PROPIOS</t>
  </si>
  <si>
    <t>SGP PRESTACION DE SERVICIOS</t>
  </si>
  <si>
    <t>2.3.2.02.02.009.2201015.119.91121.026</t>
  </si>
  <si>
    <t>2.3.1.01.01.001.10.2201015.119.91121.026</t>
  </si>
  <si>
    <t>2.3.2.02.02.009.2201015.119.91119.026</t>
  </si>
  <si>
    <t xml:space="preserve">2.3.1.01.01.001.10.2201015.119.91121.026
</t>
  </si>
  <si>
    <t xml:space="preserve">2.3.2.02.02.009.2201015.119.91121.026
</t>
  </si>
  <si>
    <t>incentivos personal administrativo y premio etelvina Lopez a personal docente y directivo docente</t>
  </si>
  <si>
    <t xml:space="preserve">Un Contrato de prestación de servicios de apoyo a la gestión con el fin de apoyar la entrega de los documentos a los clientes internos y externos de la Secretaría de Educación Municipal. </t>
  </si>
  <si>
    <t>2.3.2.02.02.009.2201015.041.91119.026</t>
  </si>
  <si>
    <t>CONTRATAR PRESTACIÓN DE SERVICIOS PARA BRINDAR ACOMPAÑAMIENTO TECNOLÓGICO DE LAS TICS EN LA SECRETARIA DE EDUCACIÓN MUNICIPAL Y LAS INSTITUCIONES EDUCATIVAS OFICIALES.</t>
  </si>
  <si>
    <t>Contratar la prestación de servicios de apoyo a la gestión con el fin de brindar apoyo al proceso de bienestar social de la Secretaría de Educación Municipal.</t>
  </si>
  <si>
    <t>CONTRATAR LA PRESTACIÓN DE SERVICIOS PARA PRESTAR APOYO ADMINISTRATIVO AL PROCESO DE ASUNTOS LEGALES Y PÚBLICOS DE LA SECRETARÍA DE EDUCACIÓN MUNICIPAL</t>
  </si>
  <si>
    <t>Contratar la prestación de serivicios profesionales como abogado para las actividades de defensa y representación judicial, elaboración, proyección y revisión de actos administrativos, oficios, derechos de petición y conceptos juridicos, contestación de tutelas y contratación de la Secretaría de Educación Municipal</t>
  </si>
  <si>
    <t>Compra de Equipos</t>
  </si>
  <si>
    <t>2.3.2.02.02.009.2201015.041.91121.026</t>
  </si>
  <si>
    <t>Suministro de elementos de merchandising e impresos necesarios para el cumplimiento de las funciones administrativas, así como para la ejecución de las actividades contenidas en los diferentes proyectos.</t>
  </si>
  <si>
    <t>Mantenimiento</t>
  </si>
  <si>
    <t>Viaticos y gastos de viajes</t>
  </si>
  <si>
    <t>2.3.1.01.01.001.10.2201015.041.91121.026</t>
  </si>
  <si>
    <t>Suministro de tiquetes aéreos para los diferentes destinos que requiera la secretaría de educación municipal y funcionarios de las Instituciones Educativas Oficiales Del Municipio De Armenia</t>
  </si>
  <si>
    <t xml:space="preserve">Prestación de servicios de fotocopiado en blanco y negro, fotocopiado a color, argollado, empastado y plotter. En la Secretaria De Educación Municipal </t>
  </si>
  <si>
    <t>2.3.2.02.02.009.2201015.041.91119.001</t>
  </si>
  <si>
    <t>Contratar la prestación de servicios para la elaboración de estudios del sector y de mercado del proceso de contratación de la secretaria de educación municipal</t>
  </si>
  <si>
    <t>Contrato para la compra de estanterías metálicas para la organización del archivo de gestión de la secretaria de educación municipal</t>
  </si>
  <si>
    <t>Contrato de renovación de hosting para la página web de la secretaria de educación municipal de Armenia.</t>
  </si>
  <si>
    <t>contrato de servicios de instalación y mantenimiento correctivo de los equipos tecnológicos y redes (datos y eléctrica) de la secretaria de educación municipal de Armenia</t>
  </si>
  <si>
    <t>Capacitación bienestar social y estímulos</t>
  </si>
  <si>
    <t xml:space="preserve">Suministro de cartuchos de tinta, cintas y tóner originales y recargas de los mismos, para ser distribuidos como insumos a los equipos de impresión en la secretaria de educación municipal </t>
  </si>
  <si>
    <t>Contratar el servicio de recolección y entrega de correspondencia y encomiendas que requiera el municipio de armenia en la modalidad de mensajería expresa, con cobertura rural, urbana, regional y nacional, para la ejecución de las actividades administrativas y las contenidas en los diferentes proyectos establecidos en el plan de desarrollo 2020 – 2023 “armenia es pa todos”.  </t>
  </si>
  <si>
    <t>Contratar la prestación de servicios para prestar en la gestión documental del proceso de asuntos legales y públicos de la secretaría de educación municipal</t>
  </si>
  <si>
    <t xml:space="preserve">Suministro de papelería blanca y útiles de escritorio para ser distribuidos como insumo en la secretaria de educación municipal </t>
  </si>
  <si>
    <t>Pago mensual del servicio de teléfono de las líneas de la Secretaría de Educación Municipal</t>
  </si>
  <si>
    <t>Contratar la prestación de servicios profesionales para apoyar el proceso de mejoramiento de la calidad educativa mediante acciones de acompañamiento psicométrico para un mejor análisis y uso de los resultados de la evaluación interna y externa que se realiza a los estudiantes de las instituciones educativas oficiales del municipio de armenia.</t>
  </si>
  <si>
    <t>Contrato de  prestacion de servicio de vigilancia privada para los diferentes inmuebles del municipio de Armenia, Quindío o aquellos que se encuentren bajo su responsabilidad, así como el monitoreo vía radio o gprs.</t>
  </si>
  <si>
    <t>Adquisición de prendas, vestido de labor y calzado requeridas para el cumplimiento de las competencias de las secretarías y departamentos administrativos del municipio de armenia.</t>
  </si>
  <si>
    <t>Contrato para Suministro de tiquetes aéreos para los diferentes destinos que requiera la secretaría de educación municipal y funcionarios de las Instituciones Educativas Oficiales Del Municipio De Armenia</t>
  </si>
  <si>
    <t>Cancelación de Viaticos y gastos de viaje</t>
  </si>
  <si>
    <t xml:space="preserve"> 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</si>
  <si>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Suministro de elementos de bioseguridad y de protección personal para la alternancia en las instituciones educativas oficiales de la secretaria de educación del municipio de armenia, en el marco de la pandemia sars-cov2 covid 19.”</t>
  </si>
  <si>
    <t>Adquisición del programa de seguros que ampare y proteja las personas, los activos, intereses patrimoniales, bienes muebles e inmuebles de propiedad del municipio de armenia, asi como todos aquellos por lo que sea ser legalmente responsable o que le corresponda asegurar por disposición legal o contractual.</t>
  </si>
  <si>
    <t>Contrato para Prestación de servicios para realizar las actividades de aseo y limpieza en las diferentes dependencias de la administración donde se prestan los servicios, así como en los CDC y en las instituciones educativas oficiales de la secretaría de educación del municipio de armenia Quindío.</t>
  </si>
  <si>
    <t>Un contrato para Riesgos  Profesionales Estudiantes Media Tecnica</t>
  </si>
  <si>
    <t>Un evento financiado para Suministro de medallería y reconocimiento para diferentes actividades y eventos protocolarios que se adelantan en el municipio de armenia y en la secretaria de educación.</t>
  </si>
  <si>
    <t>Implementación de la Política de Educación Inicial y grado de transición en las instituciones eduactivas oficiales en el marco del sistema de gestión del macroproceso de educación inicial</t>
  </si>
  <si>
    <t xml:space="preserve">Vinculación de docentes de apoyo temporal </t>
  </si>
  <si>
    <t>Cobertura Educativa</t>
  </si>
  <si>
    <t>Contratación de personal profesional para apoyar procesos de convivenccia escolar</t>
  </si>
  <si>
    <t xml:space="preserve">Pago mensual de Suministro de gas </t>
  </si>
  <si>
    <t xml:space="preserve">'105.11.2.3.2.02.02.009.2201028.074.91119.001  </t>
  </si>
  <si>
    <t>Un Compra de equipos, utencillos y menaje para dotación de comedorees</t>
  </si>
  <si>
    <t>Unidad de Alimentación Escolar de la SEM  (Nota: Esta meta se alcanza con recuros de gestión, talento humano y equipos de la SEM).</t>
  </si>
  <si>
    <t xml:space="preserve">CONTRATAR LA PRESTACIÓN DE SERVICIOS CON ENTIDADES PARA CAPACITAR A DOCENTES DE LAS INSTITUCIONES EDUCATIVAS OFICIALES DEL MUNICIPIO DE ARMENIA EN HABILIDADES QUE FACILITEN LA ATENCION Y EDUCACIÓN A PRIMERA INFANCIA.  </t>
  </si>
  <si>
    <t>CONVENIOS Y/O CONTRATOS PARA LA PRESTACIÓN DE LOS SERVICIOS DE APOYO A LA GESTIÓN CON EL FIN DE CONTRIBUIR EN LA FORMACIÓN DEPORTIVA, ARTÍSTICA Y CULTURAL DE LOS NIÑOS, NIÑAS Y JÓVENES DE LAS INSTITUCIONES EDUCATIVAS OFICIALES DEL MUNICIPIO DE ARMENIA</t>
  </si>
  <si>
    <t>MANTENIMIENTO, CONSTRUCCION Y ADECUACION DE INFRAESTRUCTURA EDUCATIVA</t>
  </si>
  <si>
    <t>CONTRATAR LAS CONSULTORIAS DE DISEÑO Y/O ESTUDIOS TÉCNICOS Y TRÁMITES RELACIONADOS CON LOS PROYECTOS DE CONSTRUCCIÓN, ADECUACIÓN Y MANTENIEMIENTO DE LA INFRAESTRUCTURA FÍSICA DE LAS INSTITUCIONES EDUCATIVAS OFICIALES DEL MUNICIPIO DE ARMENIA.</t>
  </si>
  <si>
    <t>SUMINISTRO DE ELEMENTOS Y MATERIALES DE FERRETERÍA Y CONSTRUCCIÓN PARA ATENDER DIFERENTES NECESIDADES Y PROYECTOS DEL MUNICIPIO DE ARMENIA</t>
  </si>
  <si>
    <t>RENDIMIENTOS FINANCIEROS DESAHORRO FONPET</t>
  </si>
  <si>
    <t>PRESTACIÓN DE SERVICIOS PROFESIONALES COMO INGENIERO CIVIL CON EL FIN DE BRINDAR APOYO A LOS PROYECTOS TÉCNICOS Y DE GESTIÓN RELACIONADOS CON LA INFRAESTRUCTURA FÍSICA DE LAS INSTITUCIONES EDUCATIVAS OFICIALES DEL MUNICIPIO DE ARMENIA</t>
  </si>
  <si>
    <t>PRESTACIÓN DE SERVICIOS PROFESIONALES COMO ARQUITECTO CON EL FIN DE BRINDAR APOYO A LOS PROYECTOS TÉCNICOS Y DE GESTIÓN RELACIONADOS CON LA INFRAESTRUCTURA FÍSICA DE LAS INSTITUCIONES EDUCATIVAS OFICIALES DEL MUNICIPIO DE ARMENIA</t>
  </si>
  <si>
    <t>CONSULTORÍA: INTERVENTORÍA TÉCNICA, ADMINISTRATIVA, FINANCIERA, CONTABLE, AMBIENTAL Y JURÍDICA PARA LA  ADECUACIÓN DE LAS INSTALACIONES DE INSTITUCIONES EDUCATIVAS</t>
  </si>
  <si>
    <t>COMPRA DE MOBILIARIO ESCOLAR MEDIANTE EL CUAL SE BENEFICIARÁN ESTUDIANTES DE LAS INSTITUCIONES EDUCATIVAS OFICIALES DEL MUNICIPIO DE ARMENIA</t>
  </si>
  <si>
    <t>MANTENIMIENTO Y ALOJAMIENTO EN LA NUBE DE CAMARAS DE VIGILANCIA DONADAS A 10 SEDES EDUCATIVAS OFICIALES DEL MUNICIPIO DE ARMENIA.</t>
  </si>
  <si>
    <t>convenios y/o contratos con el fin de apoyar la gestion del proyecto</t>
  </si>
  <si>
    <t>CONTRATAR LA PRESTACIÓN DE SERVICIOS COMO INSTRUCTOR DE LA ESCUELA DE MÚSICA LUIS ÁNGEL RAMÍREZ DE LA CIUDAD DE ARMENIA.</t>
  </si>
  <si>
    <t>Compra de instrumentos musicales</t>
  </si>
  <si>
    <t>CONTRATAR LA PRESTACIÓN DE SERVICIOS PROFESIONALES PARA COORDINAR LA EJECUCIÓN DEL PROGRAMA ESCUELA DE PADRES PARA LAS INSTITUCIONES EDUCATIVAS DESIGNADAS POR LA SECRETARÍA DE EDUCACIÓN MUNICIPAL DE ARMENIA.</t>
  </si>
  <si>
    <t>CONTRATAR LA PRESTACIÓN DE SERVICIOS PROFESIONALES PARA APOYAR LAS ACTIVIDADES FORMATIVAS PLANTEADAS EN EL MARCO DEL PROGRAMA ESCUELA DE PADRES PARA LAS INSTITUCIONES EDUCATIVAS DESIGNADAS POR LA SECRETARÍA DE EDUCACIÓN MUNICIPAL DE ARMENIA</t>
  </si>
  <si>
    <t xml:space="preserve">CONVENIOS Y/O CONTRATACIÓN DE LA PRESTACIÓN DE SERVICIOS DE APOYO A LA GESTIÓN CON EL FIN DE APOYAR LA IMPLEMENTACIÓN DEL PLAN MUNICIPAL DE LECTURA Y ESCRITURA CON ESTUDIANTES DE LAS INSTITUCIONES EDUCATIVAS OFICIALES DEL MUNICIPIO DE ARMENIA, QUINDÍO. </t>
  </si>
  <si>
    <t>Dotación de equipos de cómputo, tecnologicos, licencias, software ofimático y ayudas audiovisuales</t>
  </si>
  <si>
    <t>Mantenimiento infraestructura tecnologica de equipos de computo y redes.</t>
  </si>
  <si>
    <t>COMPRA DE MATERIAL PEDAGOGICO PARA FORTALECER LA FORMACIÓN CIUDADANA Y APOYO A ESTUDIANTES DE LAS INSTITUCIONES EDUCATIVAS OFICIALES DE ARMENIA.</t>
  </si>
  <si>
    <t>COMPRA, INSTALACIÓN Y PUESTA EN MARCHA DE LA INFRAESTRUCTURA (HARDWARE) DE REDES WI-FI AL INTERIOR DE LAS SEDES E INSTITUCIONES EDUCATIVAS OFICIALES DEL MUNICIPIO DE ARMENIA, SELECCIONADAS POR LA SECRETARÍA DE EDUCACIÓN MUNICIPAL.</t>
  </si>
  <si>
    <t xml:space="preserve">Contratación de personal profesional, tecnólogo y técnico para apoyar proceso </t>
  </si>
  <si>
    <t>Contratar prestacion servicios con el fin de cualificar docentes en proceso curricular y operativo de modelos flexibles.</t>
  </si>
  <si>
    <t>Contratar prestación servicios interprete y modelos lingüisticos y otros para apoyar a apoyar a población con discapacidad.</t>
  </si>
  <si>
    <t xml:space="preserve">Convenio y/o CONTRATO INTERADMINISTRATIVO ENTRE EL MUNICIPIO DE ARMENIA -SECRETARIA DE EDUCACIÓN MUNICIPAL,  LA UNIVERSIDAD DEL QUINDIO  Y EL SENA CON EL FIN DE ATENDER A LOS ESTUDIANTES DE LAS INSTITUCIONES EDUCATIVAS OFICIALES SELECCIONADAS POR LA SECRETARIA DE EDUCACIÓN QUE SE ENCUENTRAN ADSCRITOS AL PROGRAMA DE ARTICULACIÓN DE LA EDUCACIÓN MEDIA Y LA EDUCACIÓN SUPERIOR EN EL MUNICIPIO DE ARMENIA. </t>
  </si>
  <si>
    <t>Capacitaciones a docentes de Instituciones Educativas.</t>
  </si>
  <si>
    <t>Transferencia de recursos  a IEOMA  por reconocimiento de siniestros por parte de la Aseguradora  a la entidad territorial.</t>
  </si>
  <si>
    <t>SGP PRIMERA INFANCIA, 'RENDIMIENTOS FINANCIEROS SGP PRIMERA INFANCIA</t>
  </si>
  <si>
    <t>Compra de insumos, material deportivo, equipos de cómputo y material pedagógico para la formación y apoyo en el trabajo académico que desarrollan los estudiantes adscritos al sistema de responsabilidad penal de adolescentes de la institución educativa INEM de Armenia</t>
  </si>
  <si>
    <t>Contratar la prestación de servicios con el fin de capacitar a docentes de las instituciones educativas oficiales del municipio de armenia en habilidades que faciliten la identificación de niños, niñas y adolescentes con capacidades o talentos excepcionales, en el abordaje de inclusión y equidad en educación</t>
  </si>
  <si>
    <t>Recursos  Propios</t>
  </si>
  <si>
    <t xml:space="preserve">Protocolización de convenios y contratos interadministrativos con Institucciones de Educación Superior.  </t>
  </si>
  <si>
    <t>Convenio y/o CONTRATO INTERADMINISTRATIVO CON EL FIN DE FORTALECER LAS COMPETENCIAS LINGÜÍSTICO - COMUNICATIVAS EN LENGUA EXTRANJERA PARA ESTUDIANTES DE LAS INSTITUCIONES EDUCATIVAS OFICIALES DE ARMENIA SELECCIONADOS POR LA SECRETARÍA DE EDUCACIÓN MUNICIPAL.</t>
  </si>
  <si>
    <t>Devolución recursos por aprobación de licencias de funcionamiento IETDH</t>
  </si>
  <si>
    <t>Garantizar la atención educativa de los estudiantes con discapacidad , de acuerdo a lo establecido en el Decreto 1421 de 2018</t>
  </si>
  <si>
    <t>Garantizar la atención educativa de los estudiantes con discapacidad , de acuerdo a lo establecido en el Decreto 1421 de 2019</t>
  </si>
  <si>
    <t>Garantizar la atención educativa de los estudiantes con discapacidad , de acuerdo a lo establecido en el Decreto 1421 de 2020</t>
  </si>
  <si>
    <t>Garantizar la atención educativa de los estudiantes con discapacidad , de acuerdo a lo establecido en el Decreto 1421 de 2021</t>
  </si>
  <si>
    <t>Administrativa y Financiera. NOTA: EN ESTA ACTIVIDAD SE HA COLOCADO EL RUBRO PRESUPUESTAL GENERAL DE "SGP PRESTACIÓN DE SERVICIOS" Y NO SE HAN COLOCADO LOS RUBROS ESPECÍFICOS CONCERNIENTE A LOS DIFERENTES COMPONENTES DE LA NÓMINA: VACACIONES, HORAS EXTRAS, PRESTACIONES SOCIALES, ETC.).</t>
  </si>
  <si>
    <t>105.02.2.3.1.01.01.001.01.2201015.119.91121.026</t>
  </si>
  <si>
    <t>105.02.2.3.2.02.02.009.2201015.119.91119.001</t>
  </si>
  <si>
    <t>105.02.2.3.2.02.02.009.2201015.119.91119.939</t>
  </si>
  <si>
    <t>RENDIMIENTOS FINANCIEROS OTRAS TRANSFERENCIAS A NIVEL CENTRAL PARA INVERSION COVID</t>
  </si>
  <si>
    <t>105.11.2.3.2.02.02.005.2201052.007.54129.028</t>
  </si>
  <si>
    <t>105.11.2.3.2.02.02.005.2201052.007.54129.702</t>
  </si>
  <si>
    <t>105.11.2.3.2.02.02.009.2201066.090.91119.001</t>
  </si>
  <si>
    <t>105.11.2.3.2.02.02.009.2201069.086.91119.028</t>
  </si>
  <si>
    <t>105.11.2.3.2.02.02.009.2201043.085.91119.028</t>
  </si>
  <si>
    <t>105.11.2.3.2.02.02.009.2202007.077.91119.001</t>
  </si>
  <si>
    <t>105.11.2.3.2.02.02.009.2201034.082.91119.028</t>
  </si>
  <si>
    <t>105.11.2.3.2.02.02.009.2201035.081.91119.028</t>
  </si>
  <si>
    <t>105.11.2.3.2.02.02.009.2201069.080.91119.028</t>
  </si>
  <si>
    <t>105.11.2.3.2.02.02.009.2202015.078.91119.150</t>
  </si>
  <si>
    <t>105.11.2.3.2.02.02.009.2202015.078.91121.151</t>
  </si>
  <si>
    <t>105.11.2.3.2.02.02.009.2201047.045.91119.001</t>
  </si>
  <si>
    <t>105.11.2.3.2.02.02.009.2202043.032.91119.001</t>
  </si>
  <si>
    <t>105.11.2.3.2.02.02.009.2201067.033.91119.001</t>
  </si>
  <si>
    <t>105.11.2.3.2.02.02.009.2201031.040.91119.001</t>
  </si>
  <si>
    <t>105.11.2.3.2.02.02.009.2201001.039.91119.001</t>
  </si>
  <si>
    <t>105.11.2.3.2.02.02.009.2201047.035.91119.001</t>
  </si>
  <si>
    <t>105.11.2.3.2.02.02.009.2201047.034.91119.001
'105.11.2.3.2.02.02.009.2201047.034.91121.001</t>
  </si>
  <si>
    <t>105.01.2.3.2.02.02.009.2201015.044.91119.026</t>
  </si>
  <si>
    <t>105.01.2.3.2.02.02.009.2201050.043.91119.641</t>
  </si>
  <si>
    <t>105.01.2.3.2.02.02.009.2201015.031.91119.001</t>
  </si>
  <si>
    <t>Instituciones o sedes educativas con conectividad mejorada</t>
  </si>
  <si>
    <t>105.11.2.3.2.02.02.009.2201028.074.91119.001</t>
  </si>
  <si>
    <t>105.06.2.3.2.02.02.009.2201033.101.91121.026</t>
  </si>
  <si>
    <t>SGP -CONECTIVIDAD</t>
  </si>
  <si>
    <t>Contrato de prestación de servicios profesionales para apoyar el proceso de verificación y análisis del pasivo pensional de la Secretaría de Educación Municipal</t>
  </si>
  <si>
    <t>Contrato de prestación de servicios profesionales para apoyar el proceso de liquidación y trámite de prestaciones económicas y sentencias judiciales del personal docente en la Secretaría de Educación Municipal de Armenia</t>
  </si>
  <si>
    <t>REC BCE PROPIOS</t>
  </si>
  <si>
    <t>Contratar la prestación de servicios profesionales para apoyar la implementación y el desarrollo de acciones de prevención de consumo de sustancias psicoactivas en las instituciones educativas oficiales del Municipio de Armenia</t>
  </si>
  <si>
    <t>Contratar la prestación de servicios profesionales con el fin de apoyar la implementación del Centro de Inclusión Educativa en la Secretaría de Educación de Armenia</t>
  </si>
  <si>
    <t>Contratar la prestación de servicios con el fin de apoyar la implementación del Centro de Inclusión Educativa en la Secretaría de Educación de Armenia</t>
  </si>
  <si>
    <t>SGP CALIDAD MATRÍCULA OFICIAL Y REC BCE PROPIOS</t>
  </si>
  <si>
    <t>SPG CALIDAD MATRÍCULA OFICIAL</t>
  </si>
  <si>
    <t>SGP CALIDAD MATRICULA OFICIAL   'RECURSOS RECURSOS PROPIOS Y REC BCE PROPIOS</t>
  </si>
  <si>
    <t>SGP CALIDAD MATRICULA OFICIAL Y REC BCE PROPIOS</t>
  </si>
  <si>
    <t>SGP CALIDAD GRATUIDAD, REC BCE PROPIOS, REC BCE SGP MATRÍCULA OFICIAL, REC BCE RENDIMIENTOS FINANCIEROS SPG CALIDAD MATRÍCULA OFICIAL, REC BCE OTRAS TRANSFERENCIAS  DEL NIVEL CENTRAL PARA INVERSIÓN-COVID, Y REC BCE RENDIMIENTOS FINANCIEROS OTRAS TRANSFERENCIAS DEL NIVEL CENTRAL PARA INVERSIÓN-COVID</t>
  </si>
  <si>
    <t>RECURSOS PROPIOS Y REC BCE PROPIOS</t>
  </si>
  <si>
    <t>RENDIMIENTOS FINANCIEROS DESAHORRO FONPET Y REC BCE DESAHORRO FONPET</t>
  </si>
  <si>
    <t>105.11.2.3.2.02.02.005.2201052.007.54129.702 Y 10511.23202020090000220106708991119.709</t>
  </si>
  <si>
    <t>105.11.2.3.2.02.02.005.2201052.007.54129.702 Y  10511.23202020090000220106708991119.709</t>
  </si>
  <si>
    <t>105.06.2.3.2.02.02.009.2201033.101.91121.026 Y "10501.23202020090000220101504191119.210"</t>
  </si>
  <si>
    <t>"10501.23202020090000220101504191119.210"</t>
  </si>
  <si>
    <t>105.11.2.3.2.02.02.009.2201069.080.91119.028 Y "10501.23202020090000220101504191119.210"</t>
  </si>
  <si>
    <t>105.11.2.3.2.02.02.009.2201043.085.91119.028 Y "10501.23202020090000220101504191119.210"</t>
  </si>
  <si>
    <t>105.11.2.3.2.02.02.009.2201015.076.91119.028   '105.11.2.3.2.02.02.009.2201029.076.91119.001 Y "10501.23202020090000220101504191119.210"</t>
  </si>
  <si>
    <t>2.3.2.02.02.009.2201015.041.91119.026 Y "10501.23202020090000220101504191119.210"</t>
  </si>
  <si>
    <t>2.3.2.02.02.009.2201015.041.91119.001 Y "10501.23202020090000220101504191119.210"</t>
  </si>
  <si>
    <t>Contratar la. Capacitación bienestar social y estímulos</t>
  </si>
  <si>
    <t xml:space="preserve">
Contrato de prestación de servicios para realizar los diferentes exámenes médicos ocupacionales que se requieran para los funcionarios asdcritos a la Secretraría de Educación Municipal
</t>
  </si>
  <si>
    <t xml:space="preserve"> Transferencia de recursos  a IEOMA  por asignacion de calidad gratuidad SSF por el MEN  y  transferencias de recursos por parte de la entidad territorial </t>
  </si>
  <si>
    <t xml:space="preserve"> Adquisición  de Equipos de Computo para oficina</t>
  </si>
  <si>
    <t>Compra de equipos  para apoyar el proceso. convenios y/o contratos con el fin de apoyar la gestion del proyecto</t>
  </si>
  <si>
    <t>JULIETA GÓMEZ DE CORTÉS</t>
  </si>
  <si>
    <t>JOSE MANUEL RÍOS MORALES</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</si>
  <si>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</si>
  <si>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</si>
  <si>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</si>
  <si>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</si>
  <si>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</si>
  <si>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</si>
  <si>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</si>
  <si>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</si>
  <si>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</si>
  <si>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</si>
  <si>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</si>
  <si>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</si>
  <si>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</si>
  <si>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</si>
  <si>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</si>
  <si>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</si>
  <si>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VIGENCIA AÑO:2022</t>
  </si>
  <si>
    <t>Periodo de corte: del 1 de Abril al 30 de Junio de 2022</t>
  </si>
  <si>
    <t>Semáforo Alcance de la Meta:
Verde Oscuro  (100%) 
 Amarillo (50%) 
Rojo (25%)</t>
  </si>
  <si>
    <t>282 niños y niñas</t>
  </si>
  <si>
    <t>Comunas 1, 2, 3, 4, 6 y 7</t>
  </si>
  <si>
    <t>300 niñis y niñas</t>
  </si>
  <si>
    <t>Comuna 1 y 2.</t>
  </si>
  <si>
    <t>Debido a la falta de recursos para la construcción de un CDI  debido a la falta de recursos CONPeS para la Primera Infanciase ha aplazado esta meta, sin embargo, se tienen identificados dos predios en Instituciones.Se tienen recursos de gestión (personal, logística y equipos) de la Sem.</t>
  </si>
  <si>
    <t>No se han contratado los diseños para un CDI debido a la falta de recursos CONPeS para la Primera Infancia, pero se han asesorado las adecuaciones de las 14 aulas para Jardín con el arquitecto de la Sem, las cuales cumplen  el propósito de un CDI. Inclusive se está atndiendo el doble de la cobrtura 282 en programa Jardin frente a 150 de un CDI:Se tienen recursos de gestión (personal, logística y equipos) de la Sem.</t>
  </si>
  <si>
    <t>360 niños y niñas</t>
  </si>
  <si>
    <t>Comunna 2, 3, 6 y 7</t>
  </si>
  <si>
    <t xml:space="preserve">2930 niños y niñas </t>
  </si>
  <si>
    <t>Comunas 1,2,3,4,5,6,7,8,9,10 y 11.</t>
  </si>
  <si>
    <t>Se tiene la Política de Educación Inicial con 28 Instituciones Educativas a través de los procesos educativos de preescolar y jardín. Se han nombrado docentes para el Programa Jardín. Reunión con el enlace de Desarrollo Social en avances de la RIA Municipio de Armenia. Reunión con el Formador Regional de PTA, para acordar la agenda segundo semestre de Asistencia Tecnica a las instituciones educativas oficiales en la Implementación PEI y plan de estudios de la Politica Nacional de Educación Nacional Primera Infacia. Se tienen recursos de gestión (personal, logística y equipos) de la Sem.</t>
  </si>
  <si>
    <t>Se han realizado procsos de capacitación a traves de la "Ruta de Acompañamiento el cual busca el Fortalecimiento de las Secretarías de Educación Certificadas para la gestión de la Jornada Única y la Educación Inicial en el Marco de la Atención Integral" MEN. Se realizó Convocatoria para el 7 de Junio en el "encuentro de docentes oficiales de los grados jardín y prejardín, que tiene como propósito fortalecer la atención que se brinda en estos grados de acuerdo con los referentes técnicos y la línea de política para la educación inicial en el marco de la atención integral. MEN. Montaje de las 2 salas de Lectura en las instituciones Quindos y Ciudadela de Occidente.MEN. Se tienen recursos de gestión (personal, logística y equipos) de la Sem.</t>
  </si>
  <si>
    <t>36000 niños, niñas y jóvenes.</t>
  </si>
  <si>
    <t>El servicio se ha prestado con normalidad en las IES ese contrato tiene vigencias futuras y fue adicionado, este contrato está a cargo de Bienes y Suministros</t>
  </si>
  <si>
    <t xml:space="preserve">Se realizó ajuste a la necesidad y se remitió a bienes y suministros  18/05/2022 </t>
  </si>
  <si>
    <t>Proceso DAJ-SMIC-028-2022 adjudicado</t>
  </si>
  <si>
    <t>Se han tramitado en el semestre los viáticos a docentes.</t>
  </si>
  <si>
    <t>No se han generado recursos y pagos correspondientes a la Comisión Nacional del Servicio Civil.</t>
  </si>
  <si>
    <t>Se han desarrollado las actividades por parte del contratista , para el mes de junio el contratista tramitó 4 pagos. Se ha apoyado a las 28 IES.</t>
  </si>
  <si>
    <t>El contrato se ha venido desarrollando a cabalidad por parte de Proenso, sin embargo el mismo está a cargo de DAFI.</t>
  </si>
  <si>
    <t>Este contrato se está ejecutando por parte de bienes y suministros. Se Tiene procso de adición de recursos en el Concejo Municipal.</t>
  </si>
  <si>
    <t>Se tiene proceso de construcción de la Ficha Tecnica para su contratación en julio, con el simulador respectivo, se tiene  el servicio en  las  instituciones educativas contratdo por Bienes y Suministros.</t>
  </si>
  <si>
    <t>No se ha realizado  transferencias por siniestros a IEOMA , a la fecha ninguna IE no ha presentado reconocimineto  por siniestros . La Secretaría de Educación tiene con las instituciones educativas el reporte de los siniestros a Bienes para su cobro y recepción de los recursos por la Secretaría de Hacienda.</t>
  </si>
  <si>
    <t>829 niños, niñas y jóvenes</t>
  </si>
  <si>
    <t>Se tiene contrato atendiendo a 829 niños, niñas y jóvenes contemplados en el congtrato con la Institución Educativa Laura Vicuña.  Se tiene recursos de personal por parte de la SEM para la ejecución y avance de la meta.</t>
  </si>
  <si>
    <t>999 niños, niñas y jóvenes.</t>
  </si>
  <si>
    <t>9 docentes temporales vinculados para apoyar a la población con Necesidades Educativas Especiales.  Se tiene recursos de personal por parte de la SEM para la ejecución y avance de la meta.</t>
  </si>
  <si>
    <t>80 niños, niñas y jóvenes.</t>
  </si>
  <si>
    <t>Avance: Interpretes contratos : 1146,1142,1145,1144 con un valor mensual de $2.059.490, con un avance de interpretacion de LSC a los estudiantes sordos del nivel de segundaria matriculados en la Institución educativa CASD. Avance: Modelo Linguistico contrato N°1143 con un valor mensual de $2.119.653,con actividades de acompañamiento a la poblacion sorda matriculada en la institución educativa CASD en cultura y fortalecimiento de la LSC lengua materna del sordo. Avance: Profesional de Apoyo para estudiantes con discapacidad SORDOCEGUERA matriculada en las instituciones educativas del Municipio Contrato N°1147 con un pago mensual de $2.119.653 , se presenta a la institucion CAMILO TORRES donde se encuentra la estudiante grado 11° matriculada y se empieza a realizar el PIAR.  Se tiene recursos de personal por parte de la SEM para la ejecución y avance de la meta.</t>
  </si>
  <si>
    <t>En desarrollo del Contrato 2022-1175 se realizó diagnostico, socialización de resultados  de los estudiantes de los grados 9 y 11 con acompañaminto a todas las instituciones educaitvas oficiales del municipio de Armenia. Igualmente se avanzó en el diseño de la estrategia de Fortalecimiento Académico y Pedagogico de los Aprendizajes de los estudiantes.</t>
  </si>
  <si>
    <t>Se ha avanzado en la identificación de la necesidad y se está estructurando la ficha técnica.</t>
  </si>
  <si>
    <t>Se adiciona mediante decreto 021 de enero 19 por valor de $81.000.000 con fuentes de recursos: REC BCE PROPIOS, Se pide viabilidad por $13.403.340 (4 meses). Se requiere contar con una persona que fortalezca los procesos de inclusión educativa desde el Centro de Inclusión Educativa.Se solicitó viabilidadPEP-087 aprobaron viabilidad BPP-SRIA-044 por valor de $13.403.340 y entregaron CDP 20221831 por valor de $13.403.340. Se firmo contrato No.20221169. Se continua con la ejecución del contrato.  Se tiene recursos de personal por parte de la SEM para la ejecución y avance de la meta.</t>
  </si>
  <si>
    <t>27 institucions educativas con Asistencia técnica  y acompañamiento dictada a directivos docentes de las 28 IEOMA por parte de la asesora designada desde el MEN para el eje Cafetero, con apoyo a la gestión del  PEI en el marco del componente pedagógico de JU, actualización referentes y normativas JU, sus cuatro componentes y áreas que se deben fortalecer, currículos integrales para la vida y competencias básicas, socioemocionales y habilidades del siglo XXI, para un Desarrollo integral y aprendizaje significativo de todas las niñas, niños, adolescentes y jóvenes enmarcado en los ejes movilizadores, como Estrategias para garantizar las Trayectorias Educativas completas.</t>
  </si>
  <si>
    <t>8000 niños, niñas y jóvenes</t>
  </si>
  <si>
    <t>Se tienen jornadas complementarias iniciando para 8.000 estudiantes aproximadamente con apoyo de Comfenalco.</t>
  </si>
  <si>
    <t>seis Instituciones con construcción en el convenio FFIE, incluyendo el proceso de solicitud de licencia de construcción para la nueva sede educativa en el Barrio La Cecilia. Se tienen procesos contractuales en la Secretaría de Infraestructura para 38 sedes, Normal Nacional, Tecnoacademia y de compra de mobiliario con el Departamento de BIenes y Suministros.</t>
  </si>
  <si>
    <t>600 niños, niñas y jóvenes.</t>
  </si>
  <si>
    <t>Comuna 3</t>
  </si>
  <si>
    <t>Se tiene con el FFIE el diseño de la construcción de la sede la Cecilia.  Se tiene recursos de personal por parte de la SEM para la ejecución y avance de la meta.</t>
  </si>
  <si>
    <t>Seguimiento ya compañamiento a los procesos precontractuales, además de las visitas para la eleboración de inventario de infrestructura educativa. La Secretaría de Educación cuenta con los recursos para la ejecución de esta meta.</t>
  </si>
  <si>
    <t>Comunas 1, 2, 3, 7</t>
  </si>
  <si>
    <t>Se tienen procesos de intetrventoría con los proyiectos del FFIe y con los procesos prcontractuales de adcuación y mantnimiento de infraestructura.</t>
  </si>
  <si>
    <t>Nuevamente se entregaron los documentos del proceso precontractual al departamento Administrativo de Bienes y Suministros para la contratación de mobiliario escolar para sedes educativas y para la dotación de las aulas incluidas en el programa Jardín. La Secretaría de Educación cuenta con los recursos para la ejecución de esta meta.</t>
  </si>
  <si>
    <t>Se tienen instaladas las cámaras de seguridad en las 10 instituciones educativas con seguimiento de los rectores como responsables, se envió circular al respecto.  Se tiene recursos de personal por parte de la SEM para la ejecución y avance de la meta.</t>
  </si>
  <si>
    <t>Se están atendiendo 141 estudiantes en la Escuela de Musica.Desarrollo  de planes de estudios  con los horarios establecidos, cumpliendo la jornada laboral. Se tiene recursos de personal por parte de la SEM para la ejecución y avance de la meta.</t>
  </si>
  <si>
    <t>A la fechas se han realizado 4 pagos a cada uno de los contratistas.  Se tiene recursos de personal por parte de la SEM para la ejecución y avance de la meta.</t>
  </si>
  <si>
    <t>Se tienen profesionales para apoyar la ESCUELA DE PADRES en las diferentes instituciones educativas.  Se tiene recursos de personal por parte de la SEM para la ejecución y avance de la meta.</t>
  </si>
  <si>
    <t xml:space="preserve">Se recibieron 28 laboratorios  Se han visitado el 60% de las instituciones con verificación del mantenimiento de equipos y redes. </t>
  </si>
  <si>
    <t>Se recibieron 28 laboratorios stem.</t>
  </si>
  <si>
    <t xml:space="preserve">Se han visitado el 60% de las instituciones con verificación del mantenimiento de equipos y redes. </t>
  </si>
  <si>
    <t>Se está en proceso la compra de material pedagógico.  Se tiene recursos de personal por parte de la SEM para la ejecución y avance de la meta.</t>
  </si>
  <si>
    <t>Se entrga el Pae a un promedio de 20.500 niños, niñas y jóvenes.</t>
  </si>
  <si>
    <t>Se cancela mensualmente el gas a 10 instituiones educativas.</t>
  </si>
  <si>
    <t>Se ha solicitado y se encuentra en tramite traslado presupuestal por la suma de $60.000.000 a las instituciones educativas CASD, NACIONAL, CAMARA JUNIOR, REPUBLICA DE FRANCIA Y LA ADIELA para que con estos recursos contrante la compra de los diferentes articulos bnecesarios para poner en actividad los restaurantes escolares de estos establecimientos educativos.</t>
  </si>
  <si>
    <t>El contrato de comision 001 del 2022 se ha ejecutado a cabiladiad durante la actual vigencia, sirviendo como intermediario en la operación entre el municipio de armenia y el operador del PAE, se ha efectuado el pago del primer 50% de la comision pago que asciende a la suma de $11.240,738.</t>
  </si>
  <si>
    <t>Estos contratos se encuentran en ejecución toda vez que se dio adicion y prorroga por dos meses a cada uno de ellos, al momento se han realizado 4 pagos y se encuentra el tramite del 5to a cada uno de ellos.</t>
  </si>
  <si>
    <t xml:space="preserve">Se giraron recursos de FOME para la compra de elementos de bioseguridad en el mes de marzo a las 28 IES.Es decir, a través del proyecto de </t>
  </si>
  <si>
    <t>El proceso de nominas liquida y hace planilla para tramite de pago mensualmente . Se remite a hacienda  para pago .</t>
  </si>
  <si>
    <t>Se tiene convenio con Comfenalco</t>
  </si>
  <si>
    <t>1500 niños, niñas y jóvenes</t>
  </si>
  <si>
    <t>Se dotaron bibliotecas para Programa Jardín en  dos instituciones educativas con procesos de gestión ante el Ministerio de Educación Nacional.</t>
  </si>
  <si>
    <t xml:space="preserve">Durante el primer semestre de 2022, se han acompañado las 28 instituciones educativas oficiales del municipio de Armenia en la formulación de los proyectos educativos ambientales y de gestion del riesgo de desastres, mediante orientaciones municipales para el desarrollo del proyecto y actas de asistencia técnica para la formulación de los proyectos. Igualmente la Secretaría de Educación Municipal ha participado activamente en los colectivos ambientales como CIDEA (Comité Interinstitucional de Educación ambiental), COMEDA (Comité Municipal de Educación Ambiental de Armenia), JUDEA (Juntade Bienestar y Protección Animal) Plan de Descontaminación del Ruido, CIUDAGUA (Colectivo para la protección del agua) CIDEAR (Comité Interinstitucional de Educación Ambiental Regional, Quindío, Risaralda y Caldas) </t>
  </si>
  <si>
    <t>Durante el primer semestre de 2022 se han gestionado alianzas estrategicas con entidades externas para el apoyo técnico en el desarrollo del proyecto como EPA, Planeacion Municipal, CRQ, Secretaría de Salud, Ministerio de Ambiete y Desarrollo Sostenible</t>
  </si>
  <si>
    <t xml:space="preserve">Durante el primer semestre se han elaborado los simuladores del aplicativo Colombia Compra Eficiente y se ha diseñado la ficha técnica para el proceosd e contratatación de los elementos para la prevención, reduccion y atención de emergencias en las diferentes instituciones educativas del municipio. Actualmetne se encuentra en el area de Asuntos Legales y Publicos para proceso de contratación.  </t>
  </si>
  <si>
    <t>Se otorgo contrato No 2022-2569 por valor $ 436.050.000 a partir del 5 de julio de 2022 hasta terminar el calendario escolar o hasta agotar los recursos</t>
  </si>
  <si>
    <t>Se ejecutó proyecto en torno al apoyo de talentos en las instituciones educativas</t>
  </si>
  <si>
    <t>Se adicionaron recursos del balance en febrero y se está adelantando el procesos de contratación de obras complementarias.  Se tienen procesos precontractuales para atender 38 sedes educativas y 7 sedes para Jardín. Se tienen procesos precontractuales, entregados a la Secretaría de Infraestructura para su contratación, para intervenir 44 sedes educativas, TECNOACADEMIA (Ciudadela del Sur), la Normal Nacional que ya cuenta con licencia de construcción. El total de las viabilidades suman $1955 millones.  Se tiene recursos de personal por parte de la SEM para la ejecución y avance de la meta.</t>
  </si>
  <si>
    <t>Se tienenprofesional contratado como coordinador Escuela de Padres</t>
  </si>
  <si>
    <t xml:space="preserve">Se ha avanzado en la identificación de la necesidad y se está estructurando la ficha técnica. </t>
  </si>
  <si>
    <t>Se han cancelado los servicios de 27 instituciones educativas al mes de mayo.</t>
  </si>
  <si>
    <t>Se han realizado transferencias a 27 instituciones educativas.</t>
  </si>
  <si>
    <t>Se tiene ficha técnica para convenio con la Universidad del Quindío para capacitar a estudiantes de los últimos grados.</t>
  </si>
  <si>
    <t>Se tiene articulación con 24 instituciones educativas con el SENA, la Universidad.</t>
  </si>
  <si>
    <t>Se tiene convenio de articulación con el SENA.</t>
  </si>
  <si>
    <t>Se han tenido 6 informes de nómina, una por cada mes, para pago de docentes, directivos y administrativos, incluyendo los reajustes y prima de junio. SE han pagado a los contratistas</t>
  </si>
  <si>
    <t>Población con Necesidades Educativas Especiales: 999 alumnos atendidos en las IEs oficiales del Municipio de Armenia. Se ha realizado seguimiento a los PIAR. Se tienen docentes de apoyo y de modelos linguisticos contratados. Se tiene recursos de personal por parte de la SEM para la ejecución y avance de la meta.</t>
  </si>
  <si>
    <t>Se ha dado apoyo y acompañaminto al 100% de las instituciones educativas en los procsos de mejoramiento de la calidad. Se aplicaron pruevas de  mejorar para avanzar. Se tiene personal contratado para assorar a las instituciones en el fortalecimiento academico y pedagógico. En desarrollo del Contrato 2022-1175 se realizó diagnostico, socialización de resultados  de los estudiantes de los grados 9 y 11 con acompañaminto a todas las instituciones educaitvas oficiales del municipio de Armenia. Igualmente se avanzó en el diseño de la estrategia de Fortalecimiento Académico y Pedagogico de los Aprendizajes de los estudiantes.</t>
  </si>
  <si>
    <t>28 Instituciones educativas con procesos de convivencia escolar, eventos sobre prevención de riesgos, realizacion de capacitaciones con personeros, contralores y lideres estudiantiles. Seguimiento a la actualización de manuales d e convivencia. Apoyo con la Escuela de Padres. Procesamiento de la encuesta de convivencia escolar. Realización del Comité de Convivencia Escolar Municipal. Trabajo articulado con docentes orientadores en el 100% de las Instituciones Educativas.</t>
  </si>
  <si>
    <t>Se atiende a todos los estudiantes de las I.E. 28 I.E con el Plan Nacional de Lectura, articulado a TODOS A APRENDER.   Los reciursos presupuestados no han sido autorizados para su ejecución por el MEN.  Se dotaron bibliotecas para Programa Jardín en  dos instituciones educativas con procesos de gestión ante el Ministerio de Educación Nacional.Se tiene recursos de personal por parte de la SEM para la ejecución y avance de la meta.</t>
  </si>
  <si>
    <t>Se realizo la contratación del suministro de alimentación escolar por medio del cual se ha brindado la entrega al 31 de mayo de 1´171.626 complmentos alimentarios distribuidos de la siguiente manera : 886,062 raciones industrializadas y 285.564 almuerzos preparados en sitio, los cuales se han entregado diariemente a un promedio de 20.500 niños, niñas y jóvenes. estudiantes beneficiados por el progrograma, en marco de esta misma operación se ha realizado mantenimiento preventivo y correctivoa los esquipos de frio y carlos de las dfirentes sedes de la IE oficiales del municipio de Armenia.</t>
  </si>
  <si>
    <t>Se tienen convenios con tres universidades.</t>
  </si>
  <si>
    <t>Capacitación a 116 docentes en uso y aprovechamiento de las TICs.</t>
  </si>
  <si>
    <t xml:space="preserve">Se tienen procesos de capacitación a 116  docentes. Se ha avanzado en la implementación de la estrategia ARMENIA TERRITORIO STEM. Se presentó PLAN PETI para su aprobación a Comité Directivo. </t>
  </si>
  <si>
    <t>Se tiene seguimiento al Plan Estratégico, se ha enviado información a la Secretaría de Educación de Risaralda. Se preentó informe al Concejo Municipal. Se ralizó reunión d e la Junta Municipal de educación para unificarla con el Comité del Plan estrategico Municipal. Se tiene recursos de personal para alcanzar metas.</t>
  </si>
  <si>
    <t xml:space="preserve">Programa Generaciones Sacúdete Corporación SEDECOM y Bienestar Familiar que atiende  292 estudiantes de 5 IEOMA con los grupos de Nocturna, Pensar 1 y pensar 2.
Fase  1. Inspírate: se trabajaran temáticas relativas a desarrollar habilidades sociales (protección y autoprotección, ciudadanía, liderazgo, creatividad y pensamiento crítico).
Fase 2. Enfócate: se busca generar hábitos para una mentalidad emprendora, habilidades técnicas y para comprender las transformaciones de la revolución digital.
Fase  3. Transfórmate: se buscará que los participantes tomen una de las tres (3) rutas: Emprendimiento, Educación o Empleo, de acuerdo a las fortalezas, habilidades o destrezas identificadas en las fases anteriores.
</t>
  </si>
  <si>
    <t>Se han realizado diez auditorias internas a los siguientes procesos: Atencion al Ciudadano, Talento Humano, Cobertura Educativa, Direccionamiento Estrategico, Sistema de Gestion, Programas y Proyectos, Tecnologia e Informatica, Infraestructura Educativa, Calidad Educativa, Asuntos Legales y Publicas. Dichos procesos se encuentran adelantando el plan de mejoramiento para iniciar las acciones y estrategias alli registradas. 
Se ha iniciado la etapa precontractual por parte de la SEM con el ente certificador ICONTEC para auditoria de tercera parte.
Se adjuntaron evidencias a control interno sobre el primer seguimiento a la Matriz de Riesgos y Controlos y PACC en los diferentes indicadores.</t>
  </si>
  <si>
    <t>Se tiene proceso contractual con ICONTEC para realizar auditoria en agosto.</t>
  </si>
  <si>
    <t>Actualmente se instalaron las 35 sedes educativas con conectividad por parte de la empresa A&amp;A comunicaciones , mediante el proyecto de Conectividad para las Instituciones Educativas del ministerio de Educacion Nacional, se esta a la espera tambien del proyecto de conectividad por parte del proyecto de Mintic que beneficiara a 7 sedes educativasde El caimo de la ciudad de Armenia.</t>
  </si>
  <si>
    <t>Un contrato firmado para la conectividad educativa con seguimiento del servicio.</t>
  </si>
  <si>
    <t>Se respondieron en mayo oportunamente el 100% de los requerimientos que llegaron a través del SAC. Se ha avanzado en el proyecto con recursos de personal y logisticos de la SEM. se tiene recursos de personal por parte de la SEM para la ejecución y avance de la meta.</t>
  </si>
  <si>
    <t>Se ha atendido a 2.173 de población víctima y vulnerable más 820 de la población del contrato de administración del servicio educativo, más 706 del programa de Jóvenes y Adultos para un total de 3.699, con estrategias de acceso y permenencia. Además, se encuentran matriculados cerca de 2.100 niños, niñas y jóvenes venezolanos.  Total población atendida 5.799 Se tiene recursos de personal por parte de la SEM para la ejecución y avance de la meta.</t>
  </si>
  <si>
    <t>Se han atendido 401 indigenas y 224 afrosdescendientes, para un total de 625 niños, niñas y jóvenes con las estrategias de acceso y permanencia. Se han adelantado reuniones para el análisis de la Política con grupos de étnias. Los recursos de SGP no han sido autorizados por el MEN.  Se tiene recursos de personal por parte de la SEM para la ejecución y avance de la meta.</t>
  </si>
  <si>
    <t xml:space="preserve">Se han generado 6 informes por cada uno de los meses de enero-junio, para pago de nómina, reajustes y prima respectiva. SE han pagado a los contratistas. </t>
  </si>
  <si>
    <t>Proceso DAJ-SASI-006-2022 publicado, en  etapa de adjudicación.</t>
  </si>
  <si>
    <t>Proceso DAJ-SASI-004-2022 publicado en etapa de adjudicación.</t>
  </si>
  <si>
    <t xml:space="preserve">e realizó tramite y pago de servicio de telefono de 3 lineas telefonicas de la SEM en el nivel central. </t>
  </si>
  <si>
    <t>Se está ejecutando el contrato por parte de Bienes y Suministros.</t>
  </si>
  <si>
    <t>Proceso DAJ-SASI-005-2022  publicado en etapa de adjudicación</t>
  </si>
  <si>
    <t>SE DA CUMPLIMIENTO CONFORME AL CONTRATO 2022-0051 EL CUAL FUE ADICIONADO POR DOS MESES MAS, EL ÁREA DE ASUNTOS LEGALES Y PÚBLICOS REALIZA LA ORGANIZACIÓN DE LOS DOCUMENTOS CONFORME CON LA GESTIÓN DOCUMENTAL APLICABLE, ACTUALIZACIÓN DE DATOS EXCEL, APLICACIÓN DE LISTAD DE CHEQUEO.</t>
  </si>
  <si>
    <t>$1.584.056=  PAGO MENSUAL MES DE JUNIO DONDE SE REALIZO ENTREGA DE LA  DOCUMENTACION INTERNA DE LA SEM A LAS DIFERENTES SECRETARIAS DEL CAM Y INSTITUCIONES EDUCATIVAS. e tiene recursos de personal por parte de la SEM para la ejecución y avance de la meta, se adicionó el contrato por dos meses más, por lo tanto se termina en julio de 2022</t>
  </si>
  <si>
    <t>YA SE TRAMITÓ EL QUINTO PAGO CORRESPONDIENTE AL PERIODO DEL 18 DE MAYO AL 17 DE JUNIO DE 2022 POR VALOR DE $3.500.000 LAS ACTIVIDADES DESARROLLADAS: 2.2.1 Brindar Apoyo y acompañamiento en el direccionamiento para la implementación de la Gestión Documental en la Secretaria de Educación Municipal de Armenia.  e tiene recursos de personal por parte de la SEM para la ejecución y avance de la meta, SE ADICIONÓ EL CONTRATO POR DOS MESES MÁS.</t>
  </si>
  <si>
    <t>Actualmente el Ingeniero Julio Cesar Garzon, a realizado visita a 15 Insittuciones Educativas, verificando estado de las salas u uso de las mismas, en cuanto a elementos tecnologicos. e tiene recursos de personal por parte de la SEM para la ejecución y avance de la meta.</t>
  </si>
  <si>
    <t>YA SE TRAMITÓ EL QUINTO PAGO CORRESPONDIENTE AL PERIODO DEL 18 DE MAYO AL 17 DE JUNIO DE 2022 POR VALOR DE $3.350.835 , CUMPLIENDO A CABALIDAD CON SUS OBLIGACIONES, ESTE CONTRATO VA HASTA EL 17 DE JULIO DE 2022</t>
  </si>
  <si>
    <t xml:space="preserve">SE DA CUMPLIMIENTO CONFORME AL CONTRATO 2022-0050 EL CUAL FUE ADICIONADO POR DOS MESES MAS, EL ÁREA DE ASUNTOS LEGALES Y PÚBLICOS REALIZA EL CARGUE Y REPORTE DE INFORMACIÓN EN LAS PLATAFORMAS SECOP II Y SIA OBSERVA, E INFORMES QUE SEAN  SOLICITADOS.  </t>
  </si>
  <si>
    <t>SE DA CUMPLIMIENTO CONFORME A LOS CONTRATOS MEDIANTE LOS CONTRATO 2022-0052, 2022-0053 EL CUAL FUE ADICIONADO POR DOS MESES MAS, EL ÁREA DE ASUNTOS LEGALES Y PÚBLICOS REALIZA LA ELABORACIÓN  DE DOCUMENTOS PRECONTRACTUALES, NECESIDADES, DOCUMENTOS CONTRACTUALES Y POSTCONTRACTUALES QUE SEAN REQUERIDOS EN LA SECRETARIA</t>
  </si>
  <si>
    <t>Proceso DAJ-SASI-010-2022  publicado en etapa de adjudicación</t>
  </si>
  <si>
    <t>Se tiene proceso precontractual en la Secretaría de Infraestructura.</t>
  </si>
  <si>
    <t>Se han tramitado y pagado gastos de viaje durante el semestre.</t>
  </si>
  <si>
    <t>Proceso DAJ-SASI-028-2022  publicado en etapa de adjudicación</t>
  </si>
  <si>
    <t>Se viene desarrollando el plan de capacitación conforme a lo programado en el mismo, se han realizado comités de bienestar social en la cual se han socializado los diferentes avances</t>
  </si>
  <si>
    <t>SE DA CUMPLIMIENTO CONFORME AL CONTRATO 2022-0393 EL CUAL FUE ADICIONADO POR DOS MESES MAS, EL ÁREA DE ASUNTOS LEGALES Y PÚBLICOS REALIZA LA ELABORACIÓN DE ESTUDIOS Y ANÁLISIS DE SECTOR Y DE MERCADO DE LOS PROCESOS QUE SE ADELANTAN EN LA SECRETARIA DE EDUCACIÓN</t>
  </si>
  <si>
    <t>EL CONTRATISTA HA PRESENTADO DOS CUENTAS DE COBRO POR VALOR DE $3.350.835 CADA UNA, POR LO TANTO EL CONTRATO HA TENIDO UN AVANCE DEL 50%</t>
  </si>
  <si>
    <t>EL CONTRATISTA SÓLO HA PRESENTADO UN INFORME DE EJECUCIÓN POR LO TANTO SE HA REALIZADO SOLO UN PAGO POR VALOR DE $3.350.835 , EL AVANCE CONTINÚA EN EL 50%</t>
  </si>
  <si>
    <t>META CUMPLIDA CON RECURSOS DE GESTIÓN</t>
  </si>
  <si>
    <t xml:space="preserve">En el primer semestre de 2022, fueron realizadas dieciséis (16) visitas de evaluación a IETDH así:
AMERICAN SCHOOL WAY-ESCUELA DE IDIOMAS INTERNACIONALES S.A.S (Acta 67 del 25 de marzo), C.E.A NASCAR SPORT (Acta 076 del 04 de abril), ACADEMIA CAPILAR CHIC (Acta 078 del 18 de abril), AMERICAN SCHOOL WAY-ESCUELA DE IDIOMAS INTERNACIONALES S.A.S (Acta 083 dl 26 de abril), SYSTEMPLUS (Acta 084 del 26 de abril), C.E.A ACADEMIA DEL EJE (Acta 085 del 03 de mayo), AMERICAN BUSINESS SCHOOL (Acta 091 del 9 de mayo), UNIDENT (Acta 105 del 31 de mayo) y el INSTITUTO COMFENALCO (Acta 112 del 09 de junio), POLITECNICO FRANCISCO JOSE DE CALDAS (Acta 081 del 21 de abril), BNC COLOMBI AMERICANO (Acta 082 del 26 de abril), ESCUELA  DE ESTÉTICA EUROPEA L'ESTHETIQUE (Acta 087 del 3 de mayo), ENGLISH ACADEMIA ASÍ (Acta 108 del 2 de junio), ACADEMIA DE BELLEZA ANDREA (Acta 114 del 09 de junio) y FUNDETEC (Acta 122 del 13 de junio).
Así mismo, se realizaron cuatro (4) visita de seguimiento así:
POLITECNICO FRANCISCO JOSE DE CALDAS (Acta 081 del 21 de abril), ACADEMIA CAPILAR CHIC (Acta 104 del 26 de mayo), INSTITUTO COMFENALCO (Acta 120 del 17 de junio) y C.E.A ACADEMIA DEL EJE (Acta 121 del 23 de junio).
</t>
  </si>
  <si>
    <t>La adecuación de aulas para la implementación del Programa Jardín (atención a niños de 4 años) es la alternativa a la dificultad de construcción de un CDI, que no se ha podido realizar debido a la falta de recursos CONPeS para la Primera Infancia, los cuales no se giran a las entidades territoriales hace 4 años. Se están atendindo 282 niños y niñas,  se ha prestado asesoría y acompañamiento para en los elementos de diseño, necesarios en para la adecuación de aulas en 7  Instituciones por $90 millones (recursos del proyecto de construcción de infraestructura. Se han recibido aulas nuevas para Jardín en las instituciones educativas Policarpa Salavarrieta, Nacional, Santa Teresa y en Antonia Santos y se han adecuado aulas en otras 7 instituciones. Se tienen recursos de gestión.</t>
  </si>
  <si>
    <t>No se ha intervenido ningún espacio de Primera Infancia. Se entregó al Proceso de Asuntos Legales la información precontractual y documentos anecxos para la contratación de las adecuaciones de los Centros de Desarrollo Infantil  (Se encuentra en la Secretaria de Infraestructura) y del mobiliario para el Programa Jardín (Se encuentra en el DEpartamento de Bienes y Suministros). Meta con aplazamiento.Los reciursos presupuestados no han sido autorizados para su ejecución por el MEN. Esperamos que se contrate en julio con recursos del proyecto de construcción de infraestructura para realizar manteenimiento a los CDI. Se tienen recursos de gestión (personal, logística y equipos) de la Sem.</t>
  </si>
  <si>
    <t>Se tiene ficha técnica</t>
  </si>
  <si>
    <t>Se está avanzando con el contrato. Se tiene proceso de construcción de la Ficha Tecnica para su contratación en julio, se tiene voigilancia en las 28 instituciones educativas.</t>
  </si>
  <si>
    <t>Se tiene identificada la necesidad.</t>
  </si>
  <si>
    <t>141 niños, niñas y jóvenes.</t>
  </si>
  <si>
    <t>20500 niños, niñas y jóvenes.</t>
  </si>
  <si>
    <t>272 niños, niñas y jóvenes</t>
  </si>
  <si>
    <t>Comunas 3,11, 9</t>
  </si>
  <si>
    <t>Se adjudicó contrato No 2022-2563 por valor $10.100.000 con el fin de prestar el servcion de transporte escolar por diez días hábiles soportado con RP No. 2022-5589 con el fin de atender la IE El Caimo en 3 rutas así:  Armenia-Caimo-La Esperanza 80 beneficiarios, Armenia-Campestre-La Esperanza 28 beneficiarios, Portugalito-Caimo-La Esperanza 28 beneficiarios.   
De otra parte se adjudicó contrato No 2022-2569 por valor $ 436.050.000 el cual se iniciará su ejecución a partir del 5 de julio de 2022 hasta terminar el calendario escolar o disponibilidad, las IE atender son:
• EL CAIMO en 3 rutas  4 buses así:  Armenia-Caimo-La Esperanza 80 beneficiarios, Armenia-Campestre-La Esperanza 28 beneficiarios, Portugalito-Caimo-La Esperanza 28 beneficiarios.   
• INSTITUTO TÉCNICO INDUSTRIAL 2 rutas, 2 buses así: ruta NANTIALES-PUERTO ESPEJO-CASTILLA-BOSQUES DE PINARES-CAÑAS GORDAS 40 beneficiarios, ruta BOSQUE-LAS AMERICAS-LA PATRIA-NUEVO ARMENIA-ITI 28 beneficiarios
• SANTA TERESA DE JESUS 1 ruta 1 bus así: VEREDA SAN JUAN-LA MARIELA-SALVADOR ALLENDE 28 beneficiarios
• INEM 3 rutas en 5 buses así:   PUERTO RICO-LA MARIELA-INEM 108 beneficiarios,   PUERTO ESPEJO-INEM 40 beneficiarios, LAS COLINAS-INEM 40 beneficiarios 
Se tienen recursos de gestión.</t>
  </si>
  <si>
    <t>262 Jóvenes</t>
  </si>
  <si>
    <t>Se han atendido 262 estudiantes (ANTIGUOS Y NUEVOS) con becas para acceder a la educación superior. Se tienen convenios con tres universidades. Se tienen recursos de gestión para cumplir las metas.</t>
  </si>
  <si>
    <t>28 Instituciones educativas con procesos de bilinguismo y enseñanza de una segunda lengua, Se tiene ficha técnica para convenio con la Universidad del Quindío para capacitar a estudiantes de los últimos grados. Se tienen recursoss de gestión</t>
  </si>
  <si>
    <t>3000 jóvenes</t>
  </si>
  <si>
    <t>Se dearrolla el proyecto en las instituciones educativas Teresita Montes, Camara Junier, CASD, Ciudad Dorada, Cristobal Colón, La Fra,ncia, Marcelino Champagnat, Camilo Torres en los grados de 6° a 9°. Este proyecto se desarrolla con recursos de FONIÑEZ en el marco  del convenio interinstitucional NRO. 0008-1-2022 entre la SEM y Comfenalco. Se ha avanzado en el proyecto con recursos de personal y logisticos de la SEM. e tiene recursos de personal por parte de la SEM para la ejecución y avance de la meta.</t>
  </si>
  <si>
    <t>Se recepcionó  el pago   de aprobación  de 6   programas de parte de La Universidad  Santo Tomas</t>
  </si>
  <si>
    <t>Se cuenta con dos profesionales del Derecho contratos N° 2022 1167 -  N° 2022 1166.  Se adiciona mediante decreto 021 de enero 19 por valor de $26,806,680 con fuentes de recursos: REC BCE PROGRAMAS EDUCATIVOS PARA EL TRABAJO Y DESARROLLO HUMANO Y REC BCE RENDIMIENTOS FINANCIEROS PROGRAMAS EDUCATIVOS PARA EL TRABAJO Y DESARROLLO HUMANO. Se tiene recursos de personal por parte de la SEM para la ejecución y avance de la meta.</t>
  </si>
  <si>
    <t>Se adiciona mediante decreto 021 de enero 19 por valor de $24,293,576 con fuentes de recursos: REC BCE PROGRAMAS EDUCATIVOS PARA EL TRABAJO Y DESARROLLO HUMANO Y REC BCE RENDIMIENTOS FINANCIEROS PROGRAMAS EDUCATIVOS PARA EL TRABAJO Y DESARROLLO HUMANO. Se tiene identicada la necesidad de compra de equipos. Se solicitó viabilidad PEP-100 por valor de $24,293,576, viabilidad BPP-Sria-099. e tiene recursos de personal por parte de la SEM para la ejecución y avance de la meta.</t>
  </si>
  <si>
    <t xml:space="preserve">Acompañamiento y orientación en la formación, la asesoría en las prácticas, talleres y proyectos a desarrollar al igual que con la disposición de los equipos para respaldar las necesidades que tengan los estudiantes de básica secundaria de 10 instituciones educativas oficiales del Municipio de ARmenia   con 8 líneas de trabajo: Nanotecnología, Biotecnología, Robótica e ingeniería, Tecnologías Virtuales, Biología, Química, Matemáticas y Física, bajo un enfoque agroindustrial con acompañamiento Psicopedagógico.
</t>
  </si>
  <si>
    <t xml:space="preserve">6987 Estudiantes atendidos según teaticas establecidas por cada institución educativa. Padrss de familia 1112 , Docentes 75 en las Institucies Educativas Nuestra Señora de Belen (45) Y Cristobal Colón (30).Se realizo la caracterización en a estudiantes de las Instituciones Educativas de grados 9, 10 y 11 respectivamente. Asi mismo se realizo la caracterización a una muestra representativa de padres de Familia de cada Institución Educativa. </t>
  </si>
  <si>
    <t>6387 jóvenes</t>
  </si>
  <si>
    <t>El convenio se encuentra en proceso de firmas para ser implementado en la IE ITI y se ha adelantado reuniones con la UniQuindío para hacer el plan de trabajo 2022. Se ha avanzado en el proyecto con recursos de personal y logisticos de la SEM. e tiene recursos de personal por parte de la SEM para la ejecución y avance de la meta.</t>
  </si>
  <si>
    <t>28 instituciones educativas con prácticas en Escuelas Saludables en procesos de presencialidad, entrega del PAE. . Se ha avanzado en el proyecto con recursos de personal y logisticos de la SEM. e tiene recursos de personal por parte de la SEM para la ejecución y avance de la meta.</t>
  </si>
  <si>
    <t>50 jóvenes</t>
  </si>
  <si>
    <t>292 jóvenes</t>
  </si>
  <si>
    <t>Educacion Inicial -Construccion De Infraestructura</t>
  </si>
  <si>
    <t>Educacion Inicial - Adecuacion  Y Mejoramiento De Infraestructura</t>
  </si>
  <si>
    <t xml:space="preserve">Atencion Integral Educacion Inicial </t>
  </si>
  <si>
    <t xml:space="preserve">Funcionamiento Y Prestacion Del Servicio Educativo De Las Instituciones Educativas </t>
  </si>
  <si>
    <t xml:space="preserve">Fondos De Servicios Educativos  </t>
  </si>
  <si>
    <t>Atencion A Poblaciones Etnia Afro E Indigenas</t>
  </si>
  <si>
    <t xml:space="preserve">Atencion A Poblaciones Victimas Del Conflicto, Vulnerables, Jovenes Y Adultos </t>
  </si>
  <si>
    <t xml:space="preserve">Atencion A Poblacion  Con Necesidades Educativas Especiales O Con Discapacidad </t>
  </si>
  <si>
    <t xml:space="preserve">Acompañamiento Para La Mejora De La Calidad Educativa Y Seguimiento A Los Procesos De Aprendizaje </t>
  </si>
  <si>
    <t xml:space="preserve">Jornada Unica En El Marco De La Atención Integral </t>
  </si>
  <si>
    <t xml:space="preserve">Jornadas Complementarias </t>
  </si>
  <si>
    <t>Construcción, Mejoramiento Y Mantenimiento De Instituciones Educativas</t>
  </si>
  <si>
    <t>Escuela De Musica</t>
  </si>
  <si>
    <t xml:space="preserve">Cultura Ciudadana Y Convivencia Escolar  </t>
  </si>
  <si>
    <t xml:space="preserve">Plan   De Lectura Y Escritura </t>
  </si>
  <si>
    <t>Dotación De Equipos, Software Y Textos Para Las Instituciones Educativas.</t>
  </si>
  <si>
    <t>Proyecto Educativo Ambiental Y De Gestión Del Riesgo (Prae - Peger)</t>
  </si>
  <si>
    <t>Alimentacion Escolar</t>
  </si>
  <si>
    <t>Transporte Escolar</t>
  </si>
  <si>
    <t>Becas Para Estudiantes  Que  Ingresan  A La Universidad</t>
  </si>
  <si>
    <t>Servicios Publicos</t>
  </si>
  <si>
    <t>Transferencias A Las Instituciones Educativas</t>
  </si>
  <si>
    <t>Bilingüismo</t>
  </si>
  <si>
    <t>Articulación Con La Media</t>
  </si>
  <si>
    <t>Dotación, Uso Y Aprovechamiento De Tic En El Aula</t>
  </si>
  <si>
    <t>Formación Para El Trabajo Y El Desarrollo Humano</t>
  </si>
  <si>
    <t xml:space="preserve">Proyecto De Tecnoacademia </t>
  </si>
  <si>
    <t xml:space="preserve">Escuelas Saludables </t>
  </si>
  <si>
    <t>Escuela De Padres</t>
  </si>
  <si>
    <t>Proyecto De Implementación De Prácticas Educativas Y Pedagógicas</t>
  </si>
  <si>
    <t>Plan Estratégico De Educación 2020-2023</t>
  </si>
  <si>
    <t>Proyecto De Emprenderismo</t>
  </si>
  <si>
    <t>Jóvenes Programadores Siglo Xxi</t>
  </si>
  <si>
    <t xml:space="preserve">Mejoramiento Y Seguimiento A La Gestion  En Los Procesos De La Secretaria De Educacion </t>
  </si>
  <si>
    <t>Conectividad En Las Instituciones Educativas</t>
  </si>
  <si>
    <t xml:space="preserve">Atencion Al Ciudadano </t>
  </si>
  <si>
    <t>Funcionamiento Y Prestacion De Servicios Del Sector  Educativo Del Nivel Central</t>
  </si>
  <si>
    <t>Se ha tenido siempre la disponibilidad para sentencias y conciliaciones pero no se ha afectado esta meta, ya que no se han generado pagos de sentencias y conciliaciones.</t>
  </si>
  <si>
    <t>Se tiene ficha tecnica, severificara ejecución según cronograma</t>
  </si>
  <si>
    <t xml:space="preserve">Teniendo en cuenta la ejecucion del cronograma de eventos de la Secretaría de Educación, se ejecutaran los recursos en el trimestre correspondiente. </t>
  </si>
  <si>
    <t xml:space="preserve">Se ejecutaron accione por medio de gestión para la poblacion etnica identificada, se han ejecutado actividades inclusivas para la poblaciion etnica identificada, se tiene previsto gestionar recursos </t>
  </si>
  <si>
    <t xml:space="preserve"> Contratar la prestación de servicios con el fin de fortalecer los procesos etnoeducativos y capacitar en usos, costumbres y pervivencia de los pueblos indígenas, identificando la población indígena vinculada en el sistema educativo SIMAT y realizando talleres en etnoeducación a las Instituciones Educativas.</t>
  </si>
  <si>
    <t xml:space="preserve">Se tiene prevista su ejecución </t>
  </si>
  <si>
    <t xml:space="preserve">Se tiene identificada la necesidad y prevista su ejecución </t>
  </si>
  <si>
    <t>Convenios y/o contratos con el fin de apoyar la gestion del proyecto</t>
  </si>
  <si>
    <t>RECURSOS DE GESTIÓN</t>
  </si>
  <si>
    <t xml:space="preserve">Se estan gestionando los recursos para el cumplimiento de la meta </t>
  </si>
  <si>
    <t xml:space="preserve">Se tiene personal contratado para apoyar procesos en la SEM y en las instituciones educativas, se optimizaron recursos para el cumplimiento de la meta fisica del proyecto </t>
  </si>
  <si>
    <t xml:space="preserve">Se verificara con el nivel directivo la ejecución de esta actividad </t>
  </si>
  <si>
    <t xml:space="preserve">Se verificara con el  nivel directivo la ejecución de esta actividad </t>
  </si>
  <si>
    <t>Instituciones educativas con procesos de atención en jornada complementaria</t>
  </si>
  <si>
    <r>
      <t>SECRETARÍA O  ENTIDAD RESPONSABLE:</t>
    </r>
    <r>
      <rPr>
        <b/>
        <u/>
        <sz val="10"/>
        <rFont val="Arial"/>
        <family val="2"/>
      </rPr>
      <t xml:space="preserve"> 2.5. SECRETARÍA DE EDUCACIÓN</t>
    </r>
  </si>
  <si>
    <t>Fecha: 29/12/2020</t>
  </si>
  <si>
    <t>Versión: 006</t>
  </si>
  <si>
    <r>
      <t>Continuidad al desaarrollo del proceso de intervención en las Instituciones educativas a través de nueve (9)  talleres a estudiantes en las instituciones educ</t>
    </r>
    <r>
      <rPr>
        <sz val="10"/>
        <rFont val="Arial"/>
        <family val="2"/>
      </rPr>
      <t>ativas: Las Colinas, ITI, Olaya Herrera /sede Gabriela Mistral, Santa Teresa de Jesús, sede Ciudad Armenia.  Nacional, La Normal Superior - sede Rojas Pinilla,  Ciudadela Cuyabra y Guatavo Matamoros, con impacto en un grupo poblacional de  495 estudiaantes en total, en  cumplimiento de las obligaciones en la ejecución de los  contratos No. 2022-1164                                                                       y Nº 2022-1165, con corte a 13 de junio de 2022,1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</si>
</sst>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 #,##0.00_-;\-&quot;$&quot;\ * #,##0.00_-;_-&quot;$&quot;\ * &quot;-&quot;??_-;_-@_-"/>
    <numFmt numFmtId="43" formatCode="_-* #,##0.00_-;\-* #,##0.00_-;_-* &quot;-&quot;??_-;_-@_-"/>
    <numFmt numFmtId="164" formatCode="_(* #,##0.00_);_(* \(#,##0.00\);_(* &quot;-&quot;??_);_(@_)"/>
    <numFmt numFmtId="165" formatCode="_(&quot;$&quot;\ * #,##0_);_(&quot;$&quot;\ * \(#,##0\);_(&quot;$&quot;\ * &quot;-&quot;_);_(@_)"/>
    <numFmt numFmtId="166" formatCode="&quot;$&quot;\ #,##0"/>
    <numFmt numFmtId="167" formatCode="_-&quot;$&quot;\ * #,##0.00_-;\-&quot;$&quot;\ * #,##0.00_-;_-&quot;$&quot;\ * &quot;-&quot;_-;_-@_-"/>
    <numFmt numFmtId="168" formatCode="_-* #,##0_-;\-* #,##0_-;_-* &quot;-&quot;??_-;_-@_-"/>
    <numFmt numFmtId="169" formatCode="&quot;$&quot;\ #,##0.00"/>
  </numFmts>
  <fonts count="39" x14ac:knownFonts="1">
    <font>
      <sz val="10"/>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b/>
      <sz val="11"/>
      <color rgb="FF6F6F6E"/>
      <name val="Calibri"/>
      <family val="2"/>
      <scheme val="minor"/>
    </font>
    <font>
      <sz val="11"/>
      <color theme="1"/>
      <name val="Calibri"/>
      <family val="2"/>
      <scheme val="minor"/>
    </font>
    <font>
      <sz val="18"/>
      <name val="Arial"/>
      <family val="2"/>
    </font>
    <font>
      <b/>
      <sz val="18"/>
      <name val="Arial"/>
      <family val="2"/>
    </font>
    <font>
      <sz val="18"/>
      <color rgb="FFFF0000"/>
      <name val="Arial"/>
      <family val="2"/>
    </font>
    <font>
      <sz val="10"/>
      <color theme="1"/>
      <name val="Arial"/>
      <family val="2"/>
    </font>
    <font>
      <sz val="10"/>
      <color rgb="FF000000"/>
      <name val="Arial"/>
      <family val="2"/>
    </font>
    <font>
      <b/>
      <sz val="10"/>
      <color rgb="FF000000"/>
      <name val="Arial"/>
      <family val="2"/>
    </font>
    <font>
      <sz val="9"/>
      <name val="Arial"/>
      <family val="2"/>
    </font>
    <font>
      <sz val="11"/>
      <name val="Arial"/>
      <family val="2"/>
    </font>
    <font>
      <b/>
      <sz val="14"/>
      <name val="Arial"/>
      <family val="2"/>
    </font>
    <font>
      <sz val="9"/>
      <color indexed="81"/>
      <name val="Tahoma"/>
      <family val="2"/>
    </font>
    <font>
      <b/>
      <sz val="9"/>
      <color indexed="81"/>
      <name val="Tahoma"/>
      <family val="2"/>
    </font>
    <font>
      <b/>
      <sz val="10"/>
      <name val="Arial"/>
      <family val="2"/>
    </font>
    <font>
      <sz val="14"/>
      <name val="Arial"/>
      <family val="2"/>
    </font>
    <font>
      <b/>
      <sz val="10"/>
      <color theme="1"/>
      <name val="Arial"/>
      <family val="2"/>
    </font>
    <font>
      <sz val="9"/>
      <color theme="1"/>
      <name val="Calibri"/>
      <family val="2"/>
      <scheme val="minor"/>
    </font>
    <font>
      <b/>
      <sz val="16"/>
      <name val="Arial"/>
      <family val="2"/>
    </font>
    <font>
      <b/>
      <sz val="11"/>
      <name val="Arial"/>
      <family val="2"/>
    </font>
    <font>
      <b/>
      <u/>
      <sz val="10"/>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theme="4" tint="0.79998168889431442"/>
        <bgColor rgb="FF000000"/>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rgb="FF92D05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7"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9" fillId="24" borderId="27">
      <alignment horizontal="center" vertical="center" wrapText="1"/>
    </xf>
    <xf numFmtId="0" fontId="11" fillId="22" borderId="0" applyNumberFormat="0" applyBorder="0" applyAlignment="0" applyProtection="0"/>
    <xf numFmtId="0" fontId="20" fillId="0" borderId="0"/>
    <xf numFmtId="0" fontId="18" fillId="0" borderId="0"/>
    <xf numFmtId="0" fontId="20" fillId="0" borderId="0"/>
    <xf numFmtId="0" fontId="18" fillId="23" borderId="4" applyNumberFormat="0" applyAlignment="0" applyProtection="0"/>
    <xf numFmtId="9" fontId="18"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5" fillId="0" borderId="8"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41" fontId="2" fillId="0" borderId="0" applyFont="0" applyFill="0" applyBorder="0" applyAlignment="0" applyProtection="0"/>
  </cellStyleXfs>
  <cellXfs count="322">
    <xf numFmtId="0" fontId="0" fillId="0" borderId="0" xfId="0"/>
    <xf numFmtId="44" fontId="21" fillId="0" borderId="0" xfId="0" applyNumberFormat="1" applyFont="1" applyFill="1" applyBorder="1" applyAlignment="1">
      <alignment vertical="center"/>
    </xf>
    <xf numFmtId="0" fontId="21" fillId="0" borderId="0" xfId="0" applyFont="1" applyFill="1" applyBorder="1" applyAlignment="1">
      <alignment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right" vertical="center" wrapText="1"/>
    </xf>
    <xf numFmtId="0" fontId="21" fillId="0" borderId="19" xfId="0" applyFont="1" applyBorder="1" applyAlignment="1">
      <alignment vertical="center" wrapText="1"/>
    </xf>
    <xf numFmtId="0" fontId="21" fillId="0" borderId="19" xfId="0" applyFont="1" applyFill="1" applyBorder="1" applyAlignment="1">
      <alignment horizontal="center" vertical="center" wrapText="1"/>
    </xf>
    <xf numFmtId="0" fontId="21" fillId="0" borderId="11" xfId="0" applyFont="1" applyBorder="1" applyAlignment="1">
      <alignment vertical="center" wrapText="1"/>
    </xf>
    <xf numFmtId="44" fontId="21" fillId="0" borderId="0" xfId="0" applyNumberFormat="1" applyFont="1" applyBorder="1" applyAlignment="1">
      <alignment horizontal="right" vertical="center" wrapText="1"/>
    </xf>
    <xf numFmtId="0" fontId="22"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44" fontId="21" fillId="0" borderId="0" xfId="45" applyFont="1" applyBorder="1" applyAlignment="1">
      <alignment horizontal="right"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166" fontId="21" fillId="0" borderId="0" xfId="0" applyNumberFormat="1" applyFont="1" applyFill="1" applyAlignment="1">
      <alignment horizontal="right" vertical="center" wrapText="1"/>
    </xf>
    <xf numFmtId="166" fontId="21" fillId="0" borderId="0" xfId="0" applyNumberFormat="1" applyFont="1" applyAlignment="1">
      <alignment horizontal="right" vertical="center" wrapText="1"/>
    </xf>
    <xf numFmtId="44" fontId="21"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right" vertical="center" wrapText="1"/>
    </xf>
    <xf numFmtId="0" fontId="21" fillId="0" borderId="19"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vertical="center"/>
    </xf>
    <xf numFmtId="0" fontId="22" fillId="0" borderId="0" xfId="0" applyFont="1" applyFill="1" applyBorder="1" applyAlignment="1">
      <alignment vertical="center"/>
    </xf>
    <xf numFmtId="44" fontId="21" fillId="0" borderId="0" xfId="45" applyFont="1" applyFill="1" applyBorder="1" applyAlignment="1">
      <alignment vertical="center"/>
    </xf>
    <xf numFmtId="0" fontId="25" fillId="26" borderId="17" xfId="0" applyFont="1" applyFill="1" applyBorder="1" applyAlignment="1">
      <alignment horizontal="center" vertical="center" wrapText="1"/>
    </xf>
    <xf numFmtId="0" fontId="25" fillId="26" borderId="17" xfId="0" applyFont="1" applyFill="1" applyBorder="1" applyAlignment="1">
      <alignment vertical="center" wrapText="1"/>
    </xf>
    <xf numFmtId="10" fontId="25" fillId="26" borderId="17" xfId="0" applyNumberFormat="1" applyFont="1" applyFill="1" applyBorder="1" applyAlignment="1">
      <alignment horizontal="center" vertical="center" wrapText="1"/>
    </xf>
    <xf numFmtId="9" fontId="25" fillId="26" borderId="17" xfId="0" applyNumberFormat="1" applyFont="1" applyFill="1" applyBorder="1" applyAlignment="1">
      <alignment horizontal="center" vertical="center" wrapText="1"/>
    </xf>
    <xf numFmtId="0" fontId="25" fillId="26" borderId="17" xfId="0" applyFont="1" applyFill="1" applyBorder="1" applyAlignment="1">
      <alignment horizontal="left" vertical="center" wrapText="1"/>
    </xf>
    <xf numFmtId="0" fontId="25" fillId="26" borderId="33" xfId="0" applyFont="1" applyFill="1" applyBorder="1" applyAlignment="1">
      <alignment vertical="center" wrapText="1"/>
    </xf>
    <xf numFmtId="10" fontId="25" fillId="26" borderId="33" xfId="0" applyNumberFormat="1" applyFont="1" applyFill="1" applyBorder="1" applyAlignment="1">
      <alignment horizontal="center" vertical="center" wrapText="1"/>
    </xf>
    <xf numFmtId="9" fontId="25" fillId="26" borderId="33" xfId="0" applyNumberFormat="1" applyFont="1" applyFill="1" applyBorder="1" applyAlignment="1">
      <alignment horizontal="center" vertical="center" wrapText="1"/>
    </xf>
    <xf numFmtId="0" fontId="25" fillId="26" borderId="33" xfId="0" applyFont="1" applyFill="1" applyBorder="1" applyAlignment="1">
      <alignment horizontal="left" vertical="center" wrapText="1"/>
    </xf>
    <xf numFmtId="0" fontId="25" fillId="27" borderId="17" xfId="0" applyFont="1" applyFill="1" applyBorder="1" applyAlignment="1">
      <alignment vertical="center" wrapText="1"/>
    </xf>
    <xf numFmtId="1" fontId="25" fillId="26" borderId="17" xfId="0" applyNumberFormat="1" applyFont="1" applyFill="1" applyBorder="1" applyAlignment="1">
      <alignment horizontal="center" vertical="center" wrapText="1"/>
    </xf>
    <xf numFmtId="0" fontId="25" fillId="26" borderId="13" xfId="0" applyFont="1" applyFill="1" applyBorder="1" applyAlignment="1">
      <alignment horizontal="justify" vertical="center" wrapText="1"/>
    </xf>
    <xf numFmtId="0" fontId="26" fillId="26" borderId="17" xfId="0" applyFont="1" applyFill="1" applyBorder="1" applyAlignment="1">
      <alignment horizontal="center" vertical="center" wrapText="1"/>
    </xf>
    <xf numFmtId="0" fontId="26" fillId="26" borderId="33" xfId="0" applyFont="1" applyFill="1" applyBorder="1" applyAlignment="1">
      <alignment horizontal="center" vertical="center" wrapText="1"/>
    </xf>
    <xf numFmtId="0" fontId="25" fillId="26" borderId="3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25" borderId="11" xfId="0" applyFont="1" applyFill="1" applyBorder="1" applyAlignment="1">
      <alignment horizontal="center" vertical="center" wrapText="1"/>
    </xf>
    <xf numFmtId="0" fontId="25" fillId="26" borderId="28" xfId="0" applyFont="1" applyFill="1" applyBorder="1" applyAlignment="1">
      <alignment horizontal="justify" vertical="center" wrapText="1"/>
    </xf>
    <xf numFmtId="0" fontId="25" fillId="26" borderId="28" xfId="0" applyFont="1" applyFill="1" applyBorder="1" applyAlignment="1">
      <alignment vertical="center" wrapText="1"/>
    </xf>
    <xf numFmtId="0" fontId="25" fillId="27" borderId="17" xfId="0" applyFont="1" applyFill="1" applyBorder="1" applyAlignment="1">
      <alignment horizontal="center" vertical="center" wrapText="1"/>
    </xf>
    <xf numFmtId="0" fontId="21" fillId="0" borderId="10" xfId="0" applyFont="1" applyBorder="1" applyAlignment="1">
      <alignment horizontal="center" vertical="center" wrapText="1"/>
    </xf>
    <xf numFmtId="0" fontId="22" fillId="26" borderId="0" xfId="0" applyFont="1" applyFill="1" applyBorder="1" applyAlignment="1">
      <alignment vertical="center"/>
    </xf>
    <xf numFmtId="166" fontId="22" fillId="0" borderId="0" xfId="0" applyNumberFormat="1" applyFont="1" applyFill="1" applyBorder="1" applyAlignment="1">
      <alignment vertical="center"/>
    </xf>
    <xf numFmtId="168" fontId="22" fillId="26" borderId="0" xfId="0" applyNumberFormat="1" applyFont="1" applyFill="1" applyBorder="1" applyAlignment="1">
      <alignment vertical="center"/>
    </xf>
    <xf numFmtId="4" fontId="0" fillId="0" borderId="0" xfId="0" applyNumberFormat="1"/>
    <xf numFmtId="4" fontId="22" fillId="0" borderId="0" xfId="0" applyNumberFormat="1" applyFont="1" applyFill="1" applyBorder="1" applyAlignment="1">
      <alignment vertical="center"/>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9" fontId="27" fillId="0" borderId="17" xfId="0" applyNumberFormat="1" applyFont="1" applyFill="1" applyBorder="1" applyAlignment="1">
      <alignment horizontal="center" vertical="center" wrapText="1"/>
    </xf>
    <xf numFmtId="0" fontId="27" fillId="0" borderId="17" xfId="0" applyFont="1" applyFill="1" applyBorder="1" applyAlignment="1">
      <alignment horizontal="center" vertical="center" wrapText="1"/>
    </xf>
    <xf numFmtId="166" fontId="22" fillId="0" borderId="0" xfId="49" applyNumberFormat="1" applyFont="1" applyFill="1" applyBorder="1" applyAlignment="1">
      <alignment vertical="center"/>
    </xf>
    <xf numFmtId="0" fontId="33" fillId="0"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1" fontId="0" fillId="0" borderId="23"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17" xfId="0" applyFont="1" applyFill="1" applyBorder="1" applyAlignment="1">
      <alignment vertical="center" wrapText="1"/>
    </xf>
    <xf numFmtId="167" fontId="2" fillId="0" borderId="17" xfId="47" applyNumberFormat="1" applyFont="1" applyFill="1" applyBorder="1" applyAlignment="1">
      <alignment horizontal="center" vertical="center"/>
    </xf>
    <xf numFmtId="0" fontId="0" fillId="0" borderId="17" xfId="0" quotePrefix="1" applyFont="1" applyFill="1" applyBorder="1" applyAlignment="1">
      <alignment horizontal="center" vertical="center" wrapText="1"/>
    </xf>
    <xf numFmtId="0" fontId="0" fillId="0" borderId="17" xfId="0" quotePrefix="1" applyFont="1" applyFill="1" applyBorder="1" applyAlignment="1">
      <alignment horizontal="left" vertical="center" wrapText="1"/>
    </xf>
    <xf numFmtId="0" fontId="25" fillId="0" borderId="17" xfId="0" applyFont="1" applyFill="1" applyBorder="1" applyAlignment="1">
      <alignment vertical="center" wrapText="1"/>
    </xf>
    <xf numFmtId="1" fontId="0" fillId="0" borderId="17"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0" fontId="24" fillId="0" borderId="17" xfId="0" quotePrefix="1" applyFont="1" applyFill="1" applyBorder="1" applyAlignment="1">
      <alignment horizontal="center" vertical="center" wrapText="1"/>
    </xf>
    <xf numFmtId="168" fontId="24" fillId="0" borderId="17" xfId="46" applyNumberFormat="1" applyFont="1" applyFill="1" applyBorder="1" applyAlignment="1">
      <alignment horizontal="center" vertical="center"/>
    </xf>
    <xf numFmtId="0" fontId="24" fillId="0" borderId="17" xfId="0" applyFont="1" applyFill="1" applyBorder="1" applyAlignment="1">
      <alignment horizontal="center" vertical="center" wrapText="1"/>
    </xf>
    <xf numFmtId="0" fontId="25" fillId="26" borderId="35" xfId="0" applyFont="1" applyFill="1" applyBorder="1" applyAlignment="1">
      <alignment horizontal="center" vertical="center" wrapText="1"/>
    </xf>
    <xf numFmtId="0" fontId="25" fillId="26" borderId="37" xfId="0" applyFont="1" applyFill="1" applyBorder="1" applyAlignment="1">
      <alignment horizontal="center" vertical="center" wrapText="1"/>
    </xf>
    <xf numFmtId="1" fontId="25" fillId="26" borderId="35" xfId="0" applyNumberFormat="1" applyFont="1" applyFill="1" applyBorder="1" applyAlignment="1">
      <alignment horizontal="center" vertical="center" wrapText="1"/>
    </xf>
    <xf numFmtId="166" fontId="22" fillId="25" borderId="11" xfId="0" applyNumberFormat="1" applyFont="1" applyFill="1" applyBorder="1" applyAlignment="1">
      <alignment horizontal="center" vertical="center" wrapText="1"/>
    </xf>
    <xf numFmtId="168" fontId="32" fillId="25" borderId="38" xfId="46" applyNumberFormat="1" applyFont="1" applyFill="1" applyBorder="1" applyAlignment="1">
      <alignment horizontal="center" vertical="center" wrapText="1"/>
    </xf>
    <xf numFmtId="0" fontId="24" fillId="0" borderId="17" xfId="0" quotePrefix="1" applyFont="1" applyFill="1" applyBorder="1" applyAlignment="1">
      <alignment horizontal="left" vertical="center" wrapText="1"/>
    </xf>
    <xf numFmtId="167" fontId="24" fillId="0" borderId="17" xfId="47" applyNumberFormat="1" applyFont="1" applyFill="1" applyBorder="1" applyAlignment="1">
      <alignment horizontal="center" vertical="center"/>
    </xf>
    <xf numFmtId="0" fontId="21" fillId="0" borderId="9" xfId="0" applyFont="1" applyBorder="1" applyAlignment="1">
      <alignment horizontal="center" vertical="center" wrapText="1"/>
    </xf>
    <xf numFmtId="0" fontId="21" fillId="0" borderId="18" xfId="0" applyFont="1" applyBorder="1" applyAlignment="1">
      <alignment horizontal="center" vertical="center" wrapText="1"/>
    </xf>
    <xf numFmtId="0" fontId="26" fillId="28" borderId="34" xfId="0" applyFont="1" applyFill="1" applyBorder="1" applyAlignment="1">
      <alignment horizontal="center" vertical="center" wrapText="1"/>
    </xf>
    <xf numFmtId="1" fontId="0" fillId="0" borderId="39" xfId="0" applyNumberFormat="1" applyFont="1" applyFill="1" applyBorder="1" applyAlignment="1">
      <alignment horizontal="center" vertical="center"/>
    </xf>
    <xf numFmtId="0" fontId="25" fillId="0" borderId="40"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24" fillId="0" borderId="4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quotePrefix="1" applyFont="1" applyFill="1" applyBorder="1" applyAlignment="1">
      <alignment horizontal="center" vertical="center" wrapText="1"/>
    </xf>
    <xf numFmtId="0" fontId="0" fillId="0" borderId="41" xfId="0"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44" fontId="22" fillId="0" borderId="0" xfId="45" applyFont="1" applyFill="1" applyBorder="1" applyAlignment="1">
      <alignment horizontal="center" vertical="center" wrapText="1"/>
    </xf>
    <xf numFmtId="0" fontId="21" fillId="0" borderId="19" xfId="0" applyFont="1" applyBorder="1" applyAlignment="1">
      <alignment horizontal="left" vertical="center" wrapText="1"/>
    </xf>
    <xf numFmtId="0" fontId="22" fillId="0" borderId="0" xfId="0" applyFont="1" applyBorder="1" applyAlignment="1">
      <alignment horizontal="left" vertical="center" wrapText="1"/>
    </xf>
    <xf numFmtId="0" fontId="21" fillId="0" borderId="0" xfId="0" applyFont="1" applyFill="1" applyBorder="1" applyAlignment="1">
      <alignment horizontal="center" vertical="center" wrapText="1"/>
    </xf>
    <xf numFmtId="0" fontId="26" fillId="28" borderId="23" xfId="0" applyFont="1" applyFill="1" applyBorder="1" applyAlignment="1">
      <alignment horizontal="center" vertical="center" wrapText="1"/>
    </xf>
    <xf numFmtId="0" fontId="0" fillId="0" borderId="0" xfId="0" applyFont="1" applyAlignment="1"/>
    <xf numFmtId="0" fontId="34" fillId="31" borderId="44" xfId="0" applyFont="1" applyFill="1" applyBorder="1" applyAlignment="1">
      <alignment horizontal="center" vertical="center" wrapText="1"/>
    </xf>
    <xf numFmtId="0" fontId="22" fillId="25" borderId="9" xfId="0" applyFont="1" applyFill="1" applyBorder="1" applyAlignment="1">
      <alignment horizontal="center" vertical="center" wrapText="1"/>
    </xf>
    <xf numFmtId="0" fontId="22" fillId="25" borderId="0" xfId="0" applyFont="1" applyFill="1" applyBorder="1" applyAlignment="1">
      <alignment vertical="center" wrapText="1"/>
    </xf>
    <xf numFmtId="0" fontId="22" fillId="25" borderId="0" xfId="0" applyFont="1" applyFill="1" applyBorder="1" applyAlignment="1">
      <alignment horizontal="center" vertical="center" wrapText="1"/>
    </xf>
    <xf numFmtId="166" fontId="22" fillId="25" borderId="0" xfId="45"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10" fontId="0" fillId="0" borderId="40" xfId="0" applyNumberFormat="1" applyFont="1" applyFill="1" applyBorder="1" applyAlignment="1">
      <alignment horizontal="center" vertical="center" wrapText="1"/>
    </xf>
    <xf numFmtId="10" fontId="0" fillId="0" borderId="17"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10" fontId="22" fillId="25" borderId="11" xfId="0" applyNumberFormat="1" applyFont="1" applyFill="1" applyBorder="1" applyAlignment="1">
      <alignment horizontal="center" vertical="center" wrapText="1"/>
    </xf>
    <xf numFmtId="10" fontId="32" fillId="25" borderId="37" xfId="46" applyNumberFormat="1" applyFont="1" applyFill="1" applyBorder="1" applyAlignment="1">
      <alignment horizontal="center" vertical="center"/>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10" fontId="32" fillId="25" borderId="0" xfId="0" applyNumberFormat="1" applyFont="1" applyFill="1" applyBorder="1" applyAlignment="1">
      <alignment vertical="center" wrapText="1"/>
    </xf>
    <xf numFmtId="0" fontId="32" fillId="25" borderId="0" xfId="0" applyFont="1" applyFill="1" applyBorder="1" applyAlignment="1">
      <alignment vertical="center" wrapText="1"/>
    </xf>
    <xf numFmtId="0" fontId="32" fillId="25" borderId="0" xfId="0" applyFont="1" applyFill="1" applyBorder="1" applyAlignment="1">
      <alignment horizontal="center" vertical="center" wrapText="1"/>
    </xf>
    <xf numFmtId="166" fontId="32" fillId="25" borderId="0" xfId="45" applyNumberFormat="1" applyFont="1" applyFill="1" applyBorder="1" applyAlignment="1">
      <alignment horizontal="center" vertical="center" wrapText="1"/>
    </xf>
    <xf numFmtId="10" fontId="32" fillId="25" borderId="0" xfId="45" applyNumberFormat="1" applyFont="1" applyFill="1" applyBorder="1" applyAlignment="1">
      <alignment horizontal="center" vertical="center" wrapText="1"/>
    </xf>
    <xf numFmtId="169" fontId="32" fillId="25" borderId="38" xfId="46" applyNumberFormat="1" applyFont="1" applyFill="1" applyBorder="1" applyAlignment="1">
      <alignment horizontal="center" vertical="center" wrapText="1"/>
    </xf>
    <xf numFmtId="0" fontId="0" fillId="0" borderId="40"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9" fontId="0" fillId="0" borderId="17" xfId="0" applyNumberFormat="1" applyFont="1" applyFill="1" applyBorder="1" applyAlignment="1" applyProtection="1">
      <alignment horizontal="center" vertical="center" wrapText="1"/>
    </xf>
    <xf numFmtId="9" fontId="27" fillId="0" borderId="17" xfId="0" applyNumberFormat="1"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168" fontId="0" fillId="0" borderId="40" xfId="46" applyNumberFormat="1" applyFont="1" applyFill="1" applyBorder="1" applyAlignment="1" applyProtection="1">
      <alignment horizontal="center" vertical="center"/>
    </xf>
    <xf numFmtId="168" fontId="0" fillId="0" borderId="17" xfId="46" applyNumberFormat="1" applyFont="1" applyFill="1" applyBorder="1" applyAlignment="1" applyProtection="1">
      <alignment horizontal="center" vertical="center"/>
    </xf>
    <xf numFmtId="168" fontId="0" fillId="0" borderId="17" xfId="46" applyNumberFormat="1" applyFont="1" applyFill="1" applyBorder="1" applyAlignment="1" applyProtection="1">
      <alignment horizontal="center" vertical="center" wrapText="1"/>
    </xf>
    <xf numFmtId="167" fontId="0" fillId="0" borderId="17" xfId="47" applyNumberFormat="1" applyFont="1" applyFill="1" applyBorder="1" applyAlignment="1" applyProtection="1">
      <alignment horizontal="center" vertical="center"/>
    </xf>
    <xf numFmtId="167" fontId="24" fillId="0" borderId="17" xfId="47" applyNumberFormat="1" applyFont="1" applyFill="1" applyBorder="1" applyAlignment="1" applyProtection="1">
      <alignment horizontal="center" vertical="center" wrapText="1"/>
    </xf>
    <xf numFmtId="168" fontId="0" fillId="0" borderId="17" xfId="46" applyNumberFormat="1" applyFont="1" applyFill="1" applyBorder="1" applyAlignment="1">
      <alignment horizontal="center" vertical="center" wrapText="1"/>
    </xf>
    <xf numFmtId="0" fontId="34" fillId="31" borderId="42" xfId="0" applyFont="1" applyFill="1" applyBorder="1" applyAlignment="1">
      <alignment horizontal="center" vertical="center" wrapText="1"/>
    </xf>
    <xf numFmtId="44" fontId="22" fillId="0" borderId="0" xfId="45" applyFont="1" applyFill="1" applyBorder="1" applyAlignment="1">
      <alignment horizontal="center" vertical="center" wrapText="1"/>
    </xf>
    <xf numFmtId="10" fontId="2" fillId="0" borderId="17" xfId="46" applyNumberFormat="1" applyFont="1" applyFill="1" applyBorder="1" applyAlignment="1">
      <alignment horizontal="center" vertical="center"/>
    </xf>
    <xf numFmtId="169" fontId="2" fillId="0" borderId="17" xfId="46" applyNumberFormat="1" applyFont="1" applyFill="1" applyBorder="1" applyAlignment="1">
      <alignment horizontal="center" vertical="center"/>
    </xf>
    <xf numFmtId="169" fontId="35" fillId="0" borderId="17" xfId="0" applyNumberFormat="1" applyFont="1" applyBorder="1" applyAlignment="1" applyProtection="1">
      <alignment horizontal="center" vertical="center" wrapText="1"/>
    </xf>
    <xf numFmtId="169" fontId="2" fillId="0" borderId="17" xfId="46" applyNumberFormat="1" applyFont="1" applyFill="1" applyBorder="1" applyAlignment="1">
      <alignment horizontal="center" vertical="center" wrapText="1"/>
    </xf>
    <xf numFmtId="169" fontId="2" fillId="0" borderId="17" xfId="47" applyNumberFormat="1" applyFont="1" applyFill="1" applyBorder="1" applyAlignment="1">
      <alignment horizontal="center" vertical="center"/>
    </xf>
    <xf numFmtId="169" fontId="2" fillId="0" borderId="17" xfId="46" applyNumberFormat="1" applyFont="1" applyFill="1" applyBorder="1" applyAlignment="1" applyProtection="1">
      <alignment horizontal="center" vertical="center" wrapText="1"/>
    </xf>
    <xf numFmtId="169" fontId="24" fillId="0" borderId="17" xfId="47" applyNumberFormat="1" applyFont="1" applyFill="1" applyBorder="1" applyAlignment="1">
      <alignment horizontal="center" vertical="center" wrapText="1"/>
    </xf>
    <xf numFmtId="169" fontId="24" fillId="0" borderId="17" xfId="47" applyNumberFormat="1" applyFont="1" applyFill="1" applyBorder="1" applyAlignment="1">
      <alignment horizontal="center" vertical="center"/>
    </xf>
    <xf numFmtId="169" fontId="24" fillId="0" borderId="17" xfId="46" applyNumberFormat="1" applyFont="1" applyFill="1" applyBorder="1" applyAlignment="1">
      <alignment horizontal="center" vertical="center"/>
    </xf>
    <xf numFmtId="169" fontId="2" fillId="0" borderId="17" xfId="48" applyNumberFormat="1" applyFont="1" applyFill="1" applyBorder="1" applyAlignment="1">
      <alignment horizontal="center" vertical="center"/>
    </xf>
    <xf numFmtId="0" fontId="35" fillId="32" borderId="17" xfId="0" applyFont="1" applyFill="1" applyBorder="1" applyAlignment="1" applyProtection="1">
      <alignment horizontal="center" vertical="center" wrapText="1"/>
    </xf>
    <xf numFmtId="169" fontId="35" fillId="32" borderId="17" xfId="0" applyNumberFormat="1" applyFont="1" applyFill="1" applyBorder="1" applyAlignment="1" applyProtection="1">
      <alignment horizontal="center" vertical="center" wrapText="1"/>
    </xf>
    <xf numFmtId="168" fontId="0" fillId="0" borderId="17" xfId="46" applyNumberFormat="1" applyFont="1" applyFill="1" applyBorder="1" applyAlignment="1" applyProtection="1">
      <alignment horizontal="left" vertical="center" wrapText="1"/>
    </xf>
    <xf numFmtId="0" fontId="35" fillId="0" borderId="17" xfId="0" applyFont="1" applyFill="1" applyBorder="1" applyAlignment="1" applyProtection="1">
      <alignment horizontal="center" vertical="center" wrapText="1"/>
    </xf>
    <xf numFmtId="44" fontId="22" fillId="0" borderId="0" xfId="45" applyFont="1" applyFill="1" applyBorder="1" applyAlignment="1">
      <alignment vertical="center" wrapText="1"/>
    </xf>
    <xf numFmtId="0" fontId="24" fillId="0" borderId="17" xfId="0" applyFont="1" applyBorder="1" applyAlignment="1">
      <alignment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3" xfId="0" applyFont="1" applyBorder="1" applyAlignment="1">
      <alignment horizontal="center" vertical="center"/>
    </xf>
    <xf numFmtId="10" fontId="2" fillId="0" borderId="17" xfId="45" applyNumberFormat="1" applyFont="1" applyFill="1" applyBorder="1" applyAlignment="1">
      <alignment horizontal="center" vertical="center" wrapText="1"/>
    </xf>
    <xf numFmtId="169" fontId="0" fillId="0" borderId="17" xfId="0" applyNumberFormat="1" applyFont="1" applyFill="1" applyBorder="1" applyAlignment="1">
      <alignment horizontal="center" vertical="center" wrapText="1"/>
    </xf>
    <xf numFmtId="10" fontId="0" fillId="0" borderId="17" xfId="0" applyNumberFormat="1" applyFont="1" applyBorder="1" applyAlignment="1">
      <alignment horizontal="center" vertical="center" wrapText="1"/>
    </xf>
    <xf numFmtId="169" fontId="0" fillId="0" borderId="17" xfId="0" applyNumberFormat="1" applyFont="1" applyBorder="1" applyAlignment="1">
      <alignment horizontal="center" vertical="center" wrapText="1"/>
    </xf>
    <xf numFmtId="10" fontId="0" fillId="0" borderId="17" xfId="0" applyNumberFormat="1" applyFont="1" applyBorder="1" applyAlignment="1">
      <alignment horizontal="center"/>
    </xf>
    <xf numFmtId="0" fontId="35" fillId="32" borderId="17" xfId="0" applyFont="1" applyFill="1" applyBorder="1" applyAlignment="1" applyProtection="1">
      <alignment horizontal="center" wrapText="1"/>
    </xf>
    <xf numFmtId="10" fontId="0" fillId="0" borderId="17" xfId="0" applyNumberFormat="1" applyFont="1" applyBorder="1" applyAlignment="1">
      <alignment horizontal="center" vertical="center"/>
    </xf>
    <xf numFmtId="0" fontId="25" fillId="26" borderId="36" xfId="0" applyFont="1" applyFill="1" applyBorder="1" applyAlignment="1">
      <alignment horizontal="center" vertical="center" wrapText="1"/>
    </xf>
    <xf numFmtId="9" fontId="25" fillId="26" borderId="28" xfId="0" applyNumberFormat="1" applyFont="1" applyFill="1" applyBorder="1" applyAlignment="1">
      <alignment horizontal="center" vertical="center" wrapText="1"/>
    </xf>
    <xf numFmtId="0" fontId="25" fillId="26" borderId="28" xfId="0" applyFont="1" applyFill="1" applyBorder="1" applyAlignment="1">
      <alignment horizontal="center" vertical="center" wrapText="1"/>
    </xf>
    <xf numFmtId="0" fontId="26" fillId="28" borderId="29" xfId="0" applyFont="1" applyFill="1" applyBorder="1" applyAlignment="1">
      <alignment horizontal="center" vertical="center" wrapText="1"/>
    </xf>
    <xf numFmtId="0" fontId="26" fillId="28" borderId="32" xfId="0" applyFont="1" applyFill="1" applyBorder="1" applyAlignment="1">
      <alignment horizontal="center" vertical="center" wrapText="1"/>
    </xf>
    <xf numFmtId="0" fontId="26" fillId="26" borderId="28" xfId="0" applyFont="1" applyFill="1" applyBorder="1" applyAlignment="1">
      <alignment horizontal="center" vertical="center" wrapText="1"/>
    </xf>
    <xf numFmtId="10" fontId="25" fillId="26" borderId="28" xfId="0" applyNumberFormat="1" applyFont="1" applyFill="1" applyBorder="1" applyAlignment="1">
      <alignment horizontal="center" vertical="center" wrapText="1"/>
    </xf>
    <xf numFmtId="0" fontId="28" fillId="0" borderId="14" xfId="0" applyFont="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28" fillId="0" borderId="15" xfId="0" applyFont="1" applyBorder="1" applyAlignment="1">
      <alignment vertical="center" wrapText="1"/>
    </xf>
    <xf numFmtId="0" fontId="28" fillId="0" borderId="16" xfId="0" applyFont="1" applyBorder="1" applyAlignment="1">
      <alignment vertical="center" wrapText="1"/>
    </xf>
    <xf numFmtId="0" fontId="32" fillId="0" borderId="26" xfId="0" applyFont="1" applyBorder="1" applyAlignment="1">
      <alignment horizontal="left"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166" fontId="0" fillId="0" borderId="0" xfId="0" applyNumberFormat="1" applyAlignment="1">
      <alignment horizontal="right" vertical="center" wrapText="1"/>
    </xf>
    <xf numFmtId="0" fontId="32" fillId="0" borderId="49" xfId="0" applyFont="1" applyBorder="1" applyAlignment="1">
      <alignment horizontal="center" vertical="center" wrapText="1"/>
    </xf>
    <xf numFmtId="0" fontId="32" fillId="34" borderId="49" xfId="0" applyFont="1" applyFill="1" applyBorder="1" applyAlignment="1">
      <alignment horizontal="center" vertical="center" wrapText="1"/>
    </xf>
    <xf numFmtId="0" fontId="32" fillId="35" borderId="49" xfId="0" applyFont="1" applyFill="1" applyBorder="1" applyAlignment="1">
      <alignment horizontal="center" vertical="center" wrapText="1"/>
    </xf>
    <xf numFmtId="0" fontId="32" fillId="35" borderId="26" xfId="0" applyFont="1" applyFill="1" applyBorder="1" applyAlignment="1">
      <alignment horizontal="center" vertical="center" wrapText="1"/>
    </xf>
    <xf numFmtId="0" fontId="32" fillId="35" borderId="46" xfId="0" applyFont="1" applyFill="1" applyBorder="1" applyAlignment="1">
      <alignment horizontal="center" vertical="center" wrapText="1"/>
    </xf>
    <xf numFmtId="0" fontId="32" fillId="35" borderId="19" xfId="0" applyFont="1" applyFill="1" applyBorder="1" applyAlignment="1">
      <alignment horizontal="center" vertical="center" wrapText="1"/>
    </xf>
    <xf numFmtId="169" fontId="0" fillId="0" borderId="17" xfId="46" applyNumberFormat="1" applyFont="1" applyFill="1" applyBorder="1" applyAlignment="1">
      <alignment horizontal="center" vertical="center"/>
    </xf>
    <xf numFmtId="10" fontId="0" fillId="0" borderId="17" xfId="46" applyNumberFormat="1" applyFont="1" applyFill="1" applyBorder="1" applyAlignment="1">
      <alignment horizontal="center" vertical="center"/>
    </xf>
    <xf numFmtId="4" fontId="0" fillId="0" borderId="17" xfId="0" applyNumberFormat="1" applyFont="1" applyFill="1" applyBorder="1" applyAlignment="1">
      <alignment horizontal="center" vertical="center" wrapText="1"/>
    </xf>
    <xf numFmtId="169" fontId="0" fillId="0" borderId="17" xfId="48" applyNumberFormat="1" applyFont="1" applyFill="1" applyBorder="1" applyAlignment="1">
      <alignment horizontal="center" vertical="center"/>
    </xf>
    <xf numFmtId="169" fontId="0" fillId="0" borderId="17" xfId="46" applyNumberFormat="1" applyFont="1" applyFill="1" applyBorder="1" applyAlignment="1">
      <alignment horizontal="center" vertical="center" wrapText="1"/>
    </xf>
    <xf numFmtId="169" fontId="0" fillId="0" borderId="17" xfId="47" applyNumberFormat="1" applyFont="1" applyFill="1" applyBorder="1" applyAlignment="1">
      <alignment horizontal="center" vertical="center"/>
    </xf>
    <xf numFmtId="0" fontId="24" fillId="26" borderId="17" xfId="0" applyFont="1" applyFill="1" applyBorder="1" applyAlignment="1" applyProtection="1">
      <alignment horizontal="left" vertical="center" wrapText="1"/>
    </xf>
    <xf numFmtId="4" fontId="0" fillId="0" borderId="17" xfId="0" applyNumberFormat="1" applyFont="1" applyFill="1" applyBorder="1" applyAlignment="1">
      <alignment vertical="center" wrapText="1"/>
    </xf>
    <xf numFmtId="9" fontId="0" fillId="26" borderId="17" xfId="0" applyNumberFormat="1" applyFont="1" applyFill="1" applyBorder="1" applyAlignment="1" applyProtection="1">
      <alignment horizontal="left" vertical="center" wrapText="1"/>
    </xf>
    <xf numFmtId="169" fontId="0" fillId="0" borderId="17" xfId="46" applyNumberFormat="1" applyFont="1" applyFill="1" applyBorder="1" applyAlignment="1" applyProtection="1">
      <alignment horizontal="center" vertical="center" wrapText="1"/>
    </xf>
    <xf numFmtId="0" fontId="0" fillId="0" borderId="17" xfId="0" applyFont="1" applyBorder="1" applyAlignment="1" applyProtection="1">
      <alignment horizontal="left" vertical="top" wrapText="1"/>
    </xf>
    <xf numFmtId="0" fontId="24" fillId="0" borderId="17" xfId="0" quotePrefix="1" applyFont="1" applyFill="1" applyBorder="1" applyAlignment="1">
      <alignment horizontal="justify" vertical="center" wrapText="1"/>
    </xf>
    <xf numFmtId="167" fontId="0" fillId="0" borderId="17" xfId="47" applyNumberFormat="1" applyFont="1" applyFill="1" applyBorder="1" applyAlignment="1">
      <alignment horizontal="center" vertical="center"/>
    </xf>
    <xf numFmtId="0" fontId="34" fillId="25" borderId="25" xfId="0" applyFont="1" applyFill="1" applyBorder="1" applyAlignment="1">
      <alignment horizontal="center" vertical="center" wrapText="1"/>
    </xf>
    <xf numFmtId="0" fontId="34" fillId="25" borderId="26" xfId="0" applyFont="1" applyFill="1" applyBorder="1" applyAlignment="1">
      <alignment horizontal="center" vertical="center" wrapText="1"/>
    </xf>
    <xf numFmtId="4" fontId="0" fillId="0" borderId="40" xfId="0" applyNumberFormat="1" applyFont="1" applyFill="1" applyBorder="1" applyAlignment="1">
      <alignment horizontal="left" vertical="center" wrapText="1"/>
    </xf>
    <xf numFmtId="169" fontId="24" fillId="0" borderId="17" xfId="0" applyNumberFormat="1" applyFont="1" applyBorder="1" applyAlignment="1" applyProtection="1">
      <alignment horizontal="center" vertical="center" wrapText="1"/>
    </xf>
    <xf numFmtId="0" fontId="24" fillId="32" borderId="17" xfId="0" applyFont="1" applyFill="1" applyBorder="1" applyAlignment="1" applyProtection="1">
      <alignment horizontal="center" vertical="center" wrapText="1"/>
    </xf>
    <xf numFmtId="4" fontId="0" fillId="0" borderId="17" xfId="0" applyNumberFormat="1" applyFont="1" applyFill="1" applyBorder="1" applyAlignment="1">
      <alignment horizontal="left" vertical="center" wrapText="1"/>
    </xf>
    <xf numFmtId="4" fontId="0" fillId="0" borderId="17" xfId="0" quotePrefix="1" applyNumberFormat="1" applyFont="1" applyFill="1" applyBorder="1" applyAlignment="1">
      <alignment horizontal="left" vertical="center" wrapText="1"/>
    </xf>
    <xf numFmtId="169" fontId="24" fillId="32" borderId="17" xfId="0" applyNumberFormat="1"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0" fillId="26" borderId="17" xfId="0" applyFont="1" applyFill="1" applyBorder="1" applyAlignment="1" applyProtection="1">
      <alignment horizontal="left" vertical="center" wrapText="1"/>
    </xf>
    <xf numFmtId="0" fontId="25" fillId="0" borderId="0" xfId="0" applyFont="1" applyAlignment="1" applyProtection="1">
      <alignment horizontal="left" vertical="center" wrapText="1"/>
    </xf>
    <xf numFmtId="0" fontId="24" fillId="0" borderId="0" xfId="0" applyFont="1" applyAlignment="1" applyProtection="1">
      <alignment horizontal="left" vertical="center"/>
    </xf>
    <xf numFmtId="0" fontId="24" fillId="0" borderId="0" xfId="0" applyFont="1" applyAlignment="1" applyProtection="1">
      <alignment horizontal="left" vertical="center" wrapText="1"/>
    </xf>
    <xf numFmtId="167" fontId="24" fillId="0" borderId="17" xfId="47" applyNumberFormat="1" applyFont="1" applyFill="1" applyBorder="1" applyAlignment="1" applyProtection="1">
      <alignment horizontal="left" vertical="center" wrapText="1"/>
    </xf>
    <xf numFmtId="0" fontId="0" fillId="26" borderId="17" xfId="0" applyFont="1" applyFill="1" applyBorder="1" applyAlignment="1" applyProtection="1">
      <alignment horizontal="left" vertical="top" wrapText="1"/>
    </xf>
    <xf numFmtId="9" fontId="0" fillId="26" borderId="33" xfId="0" applyNumberFormat="1" applyFont="1" applyFill="1" applyBorder="1" applyAlignment="1" applyProtection="1">
      <alignment horizontal="left" vertical="center" wrapText="1"/>
    </xf>
    <xf numFmtId="168" fontId="0" fillId="0" borderId="17" xfId="46" applyNumberFormat="1" applyFont="1" applyFill="1" applyBorder="1" applyAlignment="1">
      <alignment horizontal="left" vertical="center" wrapText="1"/>
    </xf>
    <xf numFmtId="0" fontId="24" fillId="0" borderId="35" xfId="0" applyFont="1" applyBorder="1" applyAlignment="1" applyProtection="1">
      <alignment horizontal="left" vertical="center" wrapText="1"/>
    </xf>
    <xf numFmtId="0" fontId="0" fillId="26" borderId="35" xfId="0" applyFont="1" applyFill="1" applyBorder="1" applyAlignment="1" applyProtection="1">
      <alignment horizontal="left" vertical="center" wrapText="1"/>
    </xf>
    <xf numFmtId="0" fontId="25" fillId="26" borderId="17" xfId="0" applyFont="1" applyFill="1" applyBorder="1" applyAlignment="1" applyProtection="1">
      <alignment horizontal="left" vertical="center" wrapText="1"/>
    </xf>
    <xf numFmtId="0" fontId="24" fillId="26" borderId="35" xfId="0" applyFont="1" applyFill="1" applyBorder="1" applyAlignment="1" applyProtection="1">
      <alignment horizontal="left" vertical="center" wrapText="1"/>
    </xf>
    <xf numFmtId="0" fontId="24" fillId="0" borderId="17" xfId="0" applyFont="1" applyBorder="1" applyAlignment="1" applyProtection="1">
      <alignment horizontal="left" vertical="center" wrapText="1"/>
    </xf>
    <xf numFmtId="1" fontId="0" fillId="0" borderId="29"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10" fontId="0" fillId="0" borderId="28" xfId="0" applyNumberFormat="1" applyFont="1" applyFill="1" applyBorder="1" applyAlignment="1">
      <alignment horizontal="center" vertical="center" wrapText="1"/>
    </xf>
    <xf numFmtId="169" fontId="0" fillId="0" borderId="28" xfId="46" applyNumberFormat="1" applyFont="1" applyFill="1" applyBorder="1" applyAlignment="1">
      <alignment horizontal="center" vertical="center" wrapText="1"/>
    </xf>
    <xf numFmtId="10" fontId="0" fillId="0" borderId="28" xfId="46" applyNumberFormat="1" applyFont="1" applyFill="1" applyBorder="1" applyAlignment="1">
      <alignment horizontal="center" vertical="center"/>
    </xf>
    <xf numFmtId="168" fontId="0" fillId="0" borderId="28" xfId="46" applyNumberFormat="1" applyFont="1" applyFill="1" applyBorder="1" applyAlignment="1" applyProtection="1">
      <alignment horizontal="center" vertical="center" wrapText="1"/>
    </xf>
    <xf numFmtId="168" fontId="0" fillId="0" borderId="28" xfId="46" applyNumberFormat="1" applyFont="1" applyFill="1" applyBorder="1" applyAlignment="1" applyProtection="1">
      <alignment horizontal="center" vertical="center"/>
    </xf>
    <xf numFmtId="0" fontId="0" fillId="26" borderId="28" xfId="0" applyFont="1" applyFill="1" applyBorder="1" applyAlignment="1" applyProtection="1">
      <alignment horizontal="left" vertical="center" wrapText="1"/>
    </xf>
    <xf numFmtId="0" fontId="0" fillId="0" borderId="50" xfId="0" applyFont="1" applyFill="1" applyBorder="1" applyAlignment="1">
      <alignment horizontal="center" vertical="center" wrapText="1"/>
    </xf>
    <xf numFmtId="0" fontId="32" fillId="25" borderId="26" xfId="0" applyFont="1" applyFill="1" applyBorder="1" applyAlignment="1">
      <alignment horizontal="center" vertical="center" wrapText="1"/>
    </xf>
    <xf numFmtId="166" fontId="32" fillId="25" borderId="26" xfId="0" applyNumberFormat="1" applyFont="1" applyFill="1" applyBorder="1" applyAlignment="1">
      <alignment horizontal="center" vertical="center" wrapText="1"/>
    </xf>
    <xf numFmtId="10" fontId="32" fillId="25" borderId="26" xfId="0" applyNumberFormat="1"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2" fillId="25" borderId="51" xfId="0" applyFont="1" applyFill="1" applyBorder="1" applyAlignment="1">
      <alignment horizontal="center" vertical="center" wrapText="1"/>
    </xf>
    <xf numFmtId="168" fontId="32" fillId="25" borderId="52" xfId="46" applyNumberFormat="1" applyFont="1" applyFill="1" applyBorder="1" applyAlignment="1">
      <alignment horizontal="center" vertical="center" wrapText="1"/>
    </xf>
    <xf numFmtId="169" fontId="32" fillId="25" borderId="52" xfId="46" applyNumberFormat="1" applyFont="1" applyFill="1" applyBorder="1" applyAlignment="1">
      <alignment horizontal="center" vertical="center" wrapText="1"/>
    </xf>
    <xf numFmtId="10" fontId="32" fillId="25" borderId="53" xfId="46" applyNumberFormat="1" applyFont="1" applyFill="1" applyBorder="1" applyAlignment="1">
      <alignment horizontal="center" vertical="center"/>
    </xf>
    <xf numFmtId="168" fontId="32" fillId="25" borderId="53" xfId="46" applyNumberFormat="1" applyFont="1" applyFill="1" applyBorder="1" applyAlignment="1">
      <alignment horizontal="center" vertical="center" wrapText="1"/>
    </xf>
    <xf numFmtId="166" fontId="32" fillId="25" borderId="54" xfId="0" applyNumberFormat="1" applyFont="1" applyFill="1" applyBorder="1" applyAlignment="1">
      <alignment horizontal="center" vertical="center" wrapText="1"/>
    </xf>
    <xf numFmtId="0" fontId="0" fillId="0" borderId="0" xfId="0"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1" xfId="0" applyFont="1" applyBorder="1" applyAlignment="1">
      <alignment horizontal="left" vertical="center"/>
    </xf>
    <xf numFmtId="0" fontId="37" fillId="0" borderId="11" xfId="0" applyFont="1" applyBorder="1" applyAlignment="1">
      <alignment horizontal="left"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21" xfId="0" applyFont="1" applyBorder="1" applyAlignment="1">
      <alignment horizontal="center" vertical="center"/>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2" fillId="34" borderId="46" xfId="0" applyFont="1" applyFill="1" applyBorder="1" applyAlignment="1">
      <alignment horizontal="center" vertical="center" wrapText="1"/>
    </xf>
    <xf numFmtId="0" fontId="32" fillId="34" borderId="48" xfId="0" applyFont="1" applyFill="1" applyBorder="1" applyAlignment="1">
      <alignment horizontal="center" vertical="center" wrapText="1"/>
    </xf>
    <xf numFmtId="0" fontId="32" fillId="35" borderId="46" xfId="0" applyFont="1" applyFill="1" applyBorder="1" applyAlignment="1">
      <alignment horizontal="center" vertical="center" wrapText="1"/>
    </xf>
    <xf numFmtId="0" fontId="32" fillId="35" borderId="48" xfId="0" applyFont="1" applyFill="1" applyBorder="1" applyAlignment="1">
      <alignment horizontal="center" vertical="center" wrapText="1"/>
    </xf>
    <xf numFmtId="0" fontId="32" fillId="33" borderId="46" xfId="0" applyFont="1" applyFill="1" applyBorder="1" applyAlignment="1">
      <alignment horizontal="center" vertical="center" wrapText="1"/>
    </xf>
    <xf numFmtId="0" fontId="32" fillId="33" borderId="48"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8" xfId="0" applyFont="1" applyFill="1" applyBorder="1" applyAlignment="1">
      <alignment horizontal="center" vertical="center" wrapText="1"/>
    </xf>
    <xf numFmtId="44" fontId="22" fillId="0" borderId="0" xfId="45"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1" fillId="0" borderId="19" xfId="0" applyFont="1" applyBorder="1" applyAlignment="1">
      <alignment horizontal="left" vertical="center" wrapText="1"/>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0"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Border="1" applyAlignment="1">
      <alignment horizontal="left" vertical="center" wrapText="1"/>
    </xf>
    <xf numFmtId="0" fontId="25" fillId="26" borderId="36" xfId="0" applyFont="1" applyFill="1" applyBorder="1" applyAlignment="1">
      <alignment horizontal="center" vertical="center" wrapText="1"/>
    </xf>
    <xf numFmtId="0" fontId="25" fillId="26" borderId="31" xfId="0" applyFont="1" applyFill="1" applyBorder="1" applyAlignment="1">
      <alignment horizontal="center" vertical="center" wrapText="1"/>
    </xf>
    <xf numFmtId="0" fontId="34" fillId="33" borderId="47" xfId="0" applyFont="1" applyFill="1" applyBorder="1" applyAlignment="1">
      <alignment horizontal="center" vertical="center" wrapText="1"/>
    </xf>
    <xf numFmtId="9" fontId="25" fillId="26" borderId="28" xfId="0" applyNumberFormat="1" applyFont="1" applyFill="1" applyBorder="1" applyAlignment="1">
      <alignment horizontal="center" vertical="center" wrapText="1"/>
    </xf>
    <xf numFmtId="9" fontId="25" fillId="26" borderId="30" xfId="0" applyNumberFormat="1" applyFont="1" applyFill="1" applyBorder="1" applyAlignment="1">
      <alignment horizontal="center" vertical="center" wrapText="1"/>
    </xf>
    <xf numFmtId="0" fontId="25" fillId="26" borderId="28" xfId="0" applyFont="1" applyFill="1" applyBorder="1" applyAlignment="1">
      <alignment horizontal="left" vertical="center" wrapText="1"/>
    </xf>
    <xf numFmtId="0" fontId="25" fillId="26" borderId="30" xfId="0" applyFont="1" applyFill="1" applyBorder="1" applyAlignment="1">
      <alignment horizontal="left" vertical="center" wrapText="1"/>
    </xf>
    <xf numFmtId="0" fontId="25" fillId="26" borderId="28" xfId="0" applyFont="1" applyFill="1" applyBorder="1" applyAlignment="1">
      <alignment horizontal="center" vertical="center" wrapText="1"/>
    </xf>
    <xf numFmtId="0" fontId="25" fillId="26" borderId="30" xfId="0" applyFont="1" applyFill="1" applyBorder="1" applyAlignment="1">
      <alignment horizontal="center" vertical="center" wrapText="1"/>
    </xf>
    <xf numFmtId="0" fontId="26" fillId="28" borderId="29" xfId="0" applyFont="1" applyFill="1" applyBorder="1" applyAlignment="1">
      <alignment horizontal="center" vertical="center" wrapText="1"/>
    </xf>
    <xf numFmtId="0" fontId="26" fillId="28" borderId="32" xfId="0" applyFont="1" applyFill="1" applyBorder="1" applyAlignment="1">
      <alignment horizontal="center" vertical="center" wrapText="1"/>
    </xf>
    <xf numFmtId="0" fontId="26" fillId="26" borderId="28" xfId="0" applyFont="1" applyFill="1" applyBorder="1" applyAlignment="1">
      <alignment horizontal="center" vertical="center" wrapText="1"/>
    </xf>
    <xf numFmtId="0" fontId="26" fillId="26" borderId="30" xfId="0" applyFont="1" applyFill="1" applyBorder="1" applyAlignment="1">
      <alignment horizontal="center" vertical="center" wrapText="1"/>
    </xf>
    <xf numFmtId="0" fontId="25" fillId="27" borderId="28" xfId="0" applyFont="1" applyFill="1" applyBorder="1" applyAlignment="1">
      <alignment horizontal="left" vertical="center" wrapText="1"/>
    </xf>
    <xf numFmtId="0" fontId="25" fillId="27" borderId="30" xfId="0" applyFont="1" applyFill="1" applyBorder="1" applyAlignment="1">
      <alignment horizontal="left" vertical="center" wrapText="1"/>
    </xf>
    <xf numFmtId="10" fontId="25" fillId="26" borderId="28" xfId="0" applyNumberFormat="1" applyFont="1" applyFill="1" applyBorder="1" applyAlignment="1">
      <alignment horizontal="center" vertical="center" wrapText="1"/>
    </xf>
    <xf numFmtId="10" fontId="25" fillId="26" borderId="30"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34" fillId="33" borderId="18" xfId="0" applyFont="1" applyFill="1" applyBorder="1" applyAlignment="1">
      <alignment horizontal="center" vertical="center"/>
    </xf>
    <xf numFmtId="0" fontId="34" fillId="33" borderId="19" xfId="0" applyFont="1" applyFill="1" applyBorder="1" applyAlignment="1">
      <alignment horizontal="center" vertical="center"/>
    </xf>
    <xf numFmtId="0" fontId="34" fillId="33" borderId="20" xfId="0" applyFont="1" applyFill="1" applyBorder="1" applyAlignment="1">
      <alignment horizontal="center" vertical="center"/>
    </xf>
    <xf numFmtId="0" fontId="34" fillId="33" borderId="25" xfId="0" applyFont="1" applyFill="1" applyBorder="1" applyAlignment="1">
      <alignment horizontal="center" vertical="center"/>
    </xf>
    <xf numFmtId="0" fontId="34" fillId="33" borderId="26" xfId="0" applyFont="1" applyFill="1" applyBorder="1" applyAlignment="1">
      <alignment horizontal="center" vertical="center"/>
    </xf>
    <xf numFmtId="0" fontId="34" fillId="33" borderId="21" xfId="0" applyFont="1" applyFill="1" applyBorder="1" applyAlignment="1">
      <alignment horizontal="center" vertical="center"/>
    </xf>
    <xf numFmtId="0" fontId="32" fillId="33" borderId="25" xfId="0" applyFont="1" applyFill="1" applyBorder="1" applyAlignment="1">
      <alignment horizontal="center" vertical="center" wrapText="1"/>
    </xf>
    <xf numFmtId="0" fontId="32" fillId="33" borderId="26" xfId="0" applyFont="1" applyFill="1" applyBorder="1" applyAlignment="1">
      <alignment horizontal="center" vertical="center" wrapText="1"/>
    </xf>
    <xf numFmtId="0" fontId="32" fillId="33" borderId="21" xfId="0" applyFont="1" applyFill="1" applyBorder="1" applyAlignment="1">
      <alignment horizontal="center" vertical="center" wrapText="1"/>
    </xf>
    <xf numFmtId="0" fontId="36" fillId="0" borderId="9"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3" fillId="0" borderId="28"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8" xfId="0" applyFont="1" applyFill="1" applyBorder="1" applyAlignment="1">
      <alignment horizontal="center" vertical="center" wrapText="1"/>
    </xf>
    <xf numFmtId="4" fontId="33" fillId="0" borderId="28" xfId="0" applyNumberFormat="1" applyFont="1" applyFill="1" applyBorder="1" applyAlignment="1">
      <alignment horizontal="center" vertical="center" wrapText="1"/>
    </xf>
    <xf numFmtId="4" fontId="33" fillId="0" borderId="30" xfId="0" applyNumberFormat="1" applyFont="1" applyFill="1" applyBorder="1" applyAlignment="1">
      <alignment horizontal="center" vertical="center" wrapText="1"/>
    </xf>
    <xf numFmtId="4" fontId="33" fillId="0" borderId="33" xfId="0" applyNumberFormat="1"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4" fillId="31" borderId="42" xfId="0" applyFont="1" applyFill="1" applyBorder="1" applyAlignment="1">
      <alignment horizontal="center" vertical="center" wrapText="1"/>
    </xf>
    <xf numFmtId="0" fontId="34" fillId="31" borderId="43" xfId="0" applyFont="1" applyFill="1" applyBorder="1" applyAlignment="1">
      <alignment horizontal="center" vertical="center" wrapText="1"/>
    </xf>
    <xf numFmtId="0" fontId="34" fillId="29" borderId="42" xfId="0" applyFont="1" applyFill="1" applyBorder="1" applyAlignment="1">
      <alignment horizontal="center" vertical="center" wrapText="1"/>
    </xf>
    <xf numFmtId="0" fontId="34" fillId="29" borderId="43"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4" fillId="30" borderId="42" xfId="0" applyFont="1" applyFill="1" applyBorder="1" applyAlignment="1">
      <alignment horizontal="center" vertical="center" wrapText="1"/>
    </xf>
    <xf numFmtId="0" fontId="34" fillId="30" borderId="43" xfId="0" applyFont="1" applyFill="1" applyBorder="1" applyAlignment="1">
      <alignment horizontal="center"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xr:uid="{00000000-0005-0000-0000-00001E000000}"/>
    <cellStyle name="Millares" xfId="46" builtinId="3"/>
    <cellStyle name="Millares [0]" xfId="49" builtinId="6"/>
    <cellStyle name="Millares 2 2" xfId="48" xr:uid="{00000000-0005-0000-0000-000021000000}"/>
    <cellStyle name="Moneda" xfId="45" builtinId="4"/>
    <cellStyle name="Moneda [0]" xfId="47" builtinId="7"/>
    <cellStyle name="Neutral" xfId="32" builtinId="28" customBuiltin="1"/>
    <cellStyle name="Normal" xfId="0" builtinId="0"/>
    <cellStyle name="Normal 2" xfId="33" xr:uid="{00000000-0005-0000-0000-000026000000}"/>
    <cellStyle name="Normal 3" xfId="34" xr:uid="{00000000-0005-0000-0000-000027000000}"/>
    <cellStyle name="Normal 4" xfId="35" xr:uid="{00000000-0005-0000-0000-000028000000}"/>
    <cellStyle name="Notas" xfId="36" builtinId="10" customBuiltin="1"/>
    <cellStyle name="Porcentaje 2" xfId="37" xr:uid="{00000000-0005-0000-0000-00002A000000}"/>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972581</xdr:colOff>
      <xdr:row>0</xdr:row>
      <xdr:rowOff>106391</xdr:rowOff>
    </xdr:from>
    <xdr:to>
      <xdr:col>1</xdr:col>
      <xdr:colOff>138667</xdr:colOff>
      <xdr:row>3</xdr:row>
      <xdr:rowOff>277841</xdr:rowOff>
    </xdr:to>
    <xdr:pic>
      <xdr:nvPicPr>
        <xdr:cNvPr id="9238" name="3 Imagen" descr="E:\DOCUMENTOS LENIS\Memoria pasar\1Escudo.jpg">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581" y="106391"/>
          <a:ext cx="1048805" cy="1040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73"/>
  <sheetViews>
    <sheetView showGridLines="0" tabSelected="1" view="pageBreakPreview" zoomScale="70" zoomScaleNormal="50" zoomScaleSheetLayoutView="70" workbookViewId="0">
      <selection activeCell="F10" sqref="F10:F11"/>
    </sheetView>
  </sheetViews>
  <sheetFormatPr baseColWidth="10" defaultColWidth="11.453125" defaultRowHeight="22.5" x14ac:dyDescent="0.25"/>
  <cols>
    <col min="1" max="1" width="27" style="15" customWidth="1"/>
    <col min="2" max="2" width="23.54296875" style="15" customWidth="1"/>
    <col min="3" max="3" width="25.26953125" style="15" customWidth="1"/>
    <col min="4" max="4" width="33.7265625" style="15" customWidth="1"/>
    <col min="5" max="5" width="12.7265625" style="15" customWidth="1"/>
    <col min="6" max="6" width="20.7265625" style="15" customWidth="1"/>
    <col min="7" max="7" width="32.26953125" style="15" customWidth="1"/>
    <col min="8" max="8" width="24" style="15" customWidth="1"/>
    <col min="9" max="9" width="29" style="15" customWidth="1"/>
    <col min="10" max="10" width="12.7265625" style="15" customWidth="1"/>
    <col min="11" max="11" width="26" style="15" customWidth="1"/>
    <col min="12" max="12" width="25.453125" style="15" customWidth="1"/>
    <col min="13" max="13" width="42.1796875" style="15" customWidth="1"/>
    <col min="14" max="14" width="47.26953125" style="16" customWidth="1"/>
    <col min="15" max="15" width="62.54296875" style="16" customWidth="1"/>
    <col min="16" max="16" width="23.81640625" style="16" customWidth="1"/>
    <col min="17" max="19" width="27.7265625" style="16" customWidth="1"/>
    <col min="20" max="20" width="37" style="16" customWidth="1"/>
    <col min="21" max="21" width="30.453125" style="16" customWidth="1"/>
    <col min="22" max="26" width="31.7265625" style="18" customWidth="1"/>
    <col min="27" max="27" width="66" style="18" customWidth="1"/>
    <col min="28" max="28" width="41.1796875" style="15" customWidth="1"/>
    <col min="29" max="29" width="40.7265625" style="23" customWidth="1"/>
    <col min="30" max="30" width="32.1796875" style="23" bestFit="1" customWidth="1"/>
    <col min="31" max="31" width="11.453125" style="23"/>
    <col min="32" max="32" width="16.7265625" style="23" bestFit="1" customWidth="1"/>
    <col min="33" max="35" width="11.453125" style="23"/>
    <col min="36" max="36" width="22.7265625" style="23" bestFit="1" customWidth="1"/>
    <col min="37" max="16384" width="11.453125" style="23"/>
  </cols>
  <sheetData>
    <row r="1" spans="1:28" ht="22.5" customHeight="1" x14ac:dyDescent="0.25">
      <c r="A1" s="287"/>
      <c r="B1" s="288"/>
      <c r="C1" s="237" t="s">
        <v>398</v>
      </c>
      <c r="D1" s="238"/>
      <c r="E1" s="238"/>
      <c r="F1" s="238"/>
      <c r="G1" s="238"/>
      <c r="H1" s="238"/>
      <c r="I1" s="238"/>
      <c r="J1" s="238"/>
      <c r="K1" s="238"/>
      <c r="L1" s="238"/>
      <c r="M1" s="238"/>
      <c r="N1" s="238"/>
      <c r="O1" s="238"/>
      <c r="P1" s="238"/>
      <c r="Q1" s="238"/>
      <c r="R1" s="238"/>
      <c r="S1" s="238"/>
      <c r="T1" s="238"/>
      <c r="U1" s="238"/>
      <c r="V1" s="238"/>
      <c r="W1" s="238"/>
      <c r="X1" s="238"/>
      <c r="Y1" s="238"/>
      <c r="Z1" s="238"/>
      <c r="AA1" s="239"/>
      <c r="AB1" s="166" t="s">
        <v>399</v>
      </c>
    </row>
    <row r="2" spans="1:28" ht="25.5" customHeight="1" x14ac:dyDescent="0.25">
      <c r="A2" s="289"/>
      <c r="B2" s="290"/>
      <c r="C2" s="167"/>
      <c r="D2" s="168"/>
      <c r="E2" s="168"/>
      <c r="F2" s="168"/>
      <c r="G2" s="168"/>
      <c r="H2" s="168"/>
      <c r="I2" s="168"/>
      <c r="J2" s="168"/>
      <c r="K2" s="168"/>
      <c r="L2" s="168"/>
      <c r="M2" s="168"/>
      <c r="N2" s="168"/>
      <c r="O2" s="168"/>
      <c r="P2" s="168"/>
      <c r="Q2" s="168"/>
      <c r="R2" s="168"/>
      <c r="S2" s="168"/>
      <c r="T2" s="168"/>
      <c r="U2" s="168"/>
      <c r="V2" s="168"/>
      <c r="W2" s="168"/>
      <c r="X2" s="168"/>
      <c r="Y2" s="168"/>
      <c r="Z2" s="168"/>
      <c r="AA2" s="169"/>
      <c r="AB2" s="170" t="s">
        <v>609</v>
      </c>
    </row>
    <row r="3" spans="1:28" ht="20.25" customHeight="1" x14ac:dyDescent="0.25">
      <c r="A3" s="289"/>
      <c r="B3" s="290"/>
      <c r="C3" s="302" t="s">
        <v>2</v>
      </c>
      <c r="D3" s="303"/>
      <c r="E3" s="303"/>
      <c r="F3" s="303"/>
      <c r="G3" s="303"/>
      <c r="H3" s="303"/>
      <c r="I3" s="303"/>
      <c r="J3" s="303"/>
      <c r="K3" s="303"/>
      <c r="L3" s="303"/>
      <c r="M3" s="303"/>
      <c r="N3" s="303"/>
      <c r="O3" s="303"/>
      <c r="P3" s="303"/>
      <c r="Q3" s="303"/>
      <c r="R3" s="303"/>
      <c r="S3" s="303"/>
      <c r="T3" s="303"/>
      <c r="U3" s="303"/>
      <c r="V3" s="303"/>
      <c r="W3" s="303"/>
      <c r="X3" s="303"/>
      <c r="Y3" s="303"/>
      <c r="Z3" s="303"/>
      <c r="AA3" s="304"/>
      <c r="AB3" s="170" t="s">
        <v>610</v>
      </c>
    </row>
    <row r="4" spans="1:28" ht="27.75" customHeight="1" thickBot="1" x14ac:dyDescent="0.3">
      <c r="A4" s="291"/>
      <c r="B4" s="292"/>
      <c r="C4" s="305" t="s">
        <v>3</v>
      </c>
      <c r="D4" s="306"/>
      <c r="E4" s="306"/>
      <c r="F4" s="306"/>
      <c r="G4" s="306"/>
      <c r="H4" s="306"/>
      <c r="I4" s="306"/>
      <c r="J4" s="306"/>
      <c r="K4" s="306"/>
      <c r="L4" s="306"/>
      <c r="M4" s="306"/>
      <c r="N4" s="306"/>
      <c r="O4" s="306"/>
      <c r="P4" s="306"/>
      <c r="Q4" s="306"/>
      <c r="R4" s="306"/>
      <c r="S4" s="306"/>
      <c r="T4" s="306"/>
      <c r="U4" s="306"/>
      <c r="V4" s="306"/>
      <c r="W4" s="306"/>
      <c r="X4" s="306"/>
      <c r="Y4" s="306"/>
      <c r="Z4" s="306"/>
      <c r="AA4" s="307"/>
      <c r="AB4" s="171" t="s">
        <v>5</v>
      </c>
    </row>
    <row r="5" spans="1:28" s="112" customFormat="1" ht="19.5" customHeight="1" thickBot="1" x14ac:dyDescent="0.3">
      <c r="A5" s="240" t="s">
        <v>400</v>
      </c>
      <c r="B5" s="241"/>
      <c r="C5" s="241"/>
      <c r="D5" s="241"/>
      <c r="E5" s="241"/>
      <c r="F5" s="241"/>
      <c r="G5" s="242"/>
      <c r="H5" s="243" t="s">
        <v>415</v>
      </c>
      <c r="I5" s="243"/>
      <c r="J5" s="243"/>
      <c r="K5" s="243"/>
      <c r="L5" s="243"/>
      <c r="M5" s="243"/>
      <c r="N5" s="244"/>
      <c r="O5" s="245"/>
      <c r="P5" s="245"/>
      <c r="Q5" s="245"/>
      <c r="R5" s="245"/>
      <c r="S5" s="245"/>
      <c r="T5" s="245"/>
      <c r="U5" s="245"/>
      <c r="V5" s="245"/>
      <c r="W5" s="245"/>
      <c r="X5" s="245"/>
      <c r="Y5" s="245"/>
      <c r="Z5" s="245"/>
      <c r="AA5" s="245"/>
      <c r="AB5" s="246"/>
    </row>
    <row r="6" spans="1:28" s="112" customFormat="1" ht="24" customHeight="1" thickBot="1" x14ac:dyDescent="0.3">
      <c r="A6" s="247" t="s">
        <v>608</v>
      </c>
      <c r="B6" s="248"/>
      <c r="C6" s="248"/>
      <c r="D6" s="248"/>
      <c r="E6" s="248"/>
      <c r="F6" s="248"/>
      <c r="G6" s="248"/>
      <c r="H6" s="248"/>
      <c r="I6" s="248"/>
      <c r="J6" s="248"/>
      <c r="K6" s="172"/>
      <c r="L6" s="249" t="s">
        <v>414</v>
      </c>
      <c r="M6" s="250"/>
      <c r="N6" s="250"/>
      <c r="O6" s="250"/>
      <c r="P6" s="250"/>
      <c r="Q6" s="250"/>
      <c r="R6" s="250"/>
      <c r="S6" s="250"/>
      <c r="T6" s="250"/>
      <c r="U6" s="250"/>
      <c r="V6" s="250"/>
      <c r="W6" s="250"/>
      <c r="X6" s="250"/>
      <c r="Y6" s="250"/>
      <c r="Z6" s="250"/>
      <c r="AA6" s="250"/>
      <c r="AB6" s="251"/>
    </row>
    <row r="7" spans="1:28" s="113" customFormat="1" ht="13.5" customHeight="1" thickBot="1" x14ac:dyDescent="0.3">
      <c r="A7" s="236"/>
      <c r="B7" s="236"/>
      <c r="C7" s="236"/>
      <c r="D7" s="236"/>
      <c r="E7" s="236"/>
      <c r="F7" s="236"/>
      <c r="G7" s="236"/>
      <c r="H7" s="173"/>
      <c r="I7" s="174"/>
      <c r="J7" s="174"/>
      <c r="K7" s="174"/>
      <c r="L7" s="174"/>
      <c r="M7" s="174"/>
      <c r="N7" s="174"/>
      <c r="O7" s="174"/>
      <c r="P7" s="174"/>
      <c r="Q7" s="174"/>
      <c r="R7" s="174"/>
      <c r="S7" s="174"/>
      <c r="T7" s="174"/>
      <c r="U7" s="174"/>
      <c r="V7" s="174"/>
      <c r="W7" s="174"/>
      <c r="X7" s="174"/>
      <c r="Y7" s="174"/>
      <c r="Z7" s="174"/>
      <c r="AA7" s="175"/>
      <c r="AB7" s="174"/>
    </row>
    <row r="8" spans="1:28" s="100" customFormat="1" ht="24.75" customHeight="1" thickBot="1" x14ac:dyDescent="0.3">
      <c r="A8" s="299" t="s">
        <v>27</v>
      </c>
      <c r="B8" s="300"/>
      <c r="C8" s="300"/>
      <c r="D8" s="300"/>
      <c r="E8" s="300"/>
      <c r="F8" s="300"/>
      <c r="G8" s="300"/>
      <c r="H8" s="300"/>
      <c r="I8" s="300"/>
      <c r="J8" s="300"/>
      <c r="K8" s="301"/>
      <c r="L8" s="250" t="s">
        <v>14</v>
      </c>
      <c r="M8" s="250"/>
      <c r="N8" s="251"/>
      <c r="O8" s="249" t="s">
        <v>28</v>
      </c>
      <c r="P8" s="250"/>
      <c r="Q8" s="251"/>
      <c r="R8" s="249" t="s">
        <v>401</v>
      </c>
      <c r="S8" s="251"/>
      <c r="T8" s="249" t="s">
        <v>402</v>
      </c>
      <c r="U8" s="250"/>
      <c r="V8" s="250"/>
      <c r="W8" s="250"/>
      <c r="X8" s="251"/>
      <c r="Y8" s="249" t="s">
        <v>403</v>
      </c>
      <c r="Z8" s="250"/>
      <c r="AA8" s="176" t="s">
        <v>404</v>
      </c>
      <c r="AB8" s="176" t="s">
        <v>15</v>
      </c>
    </row>
    <row r="9" spans="1:28" s="100" customFormat="1" ht="24" customHeight="1" thickBot="1" x14ac:dyDescent="0.3">
      <c r="A9" s="258" t="s">
        <v>16</v>
      </c>
      <c r="B9" s="258" t="s">
        <v>17</v>
      </c>
      <c r="C9" s="258" t="s">
        <v>18</v>
      </c>
      <c r="D9" s="293" t="s">
        <v>19</v>
      </c>
      <c r="E9" s="294"/>
      <c r="F9" s="295"/>
      <c r="G9" s="258" t="s">
        <v>20</v>
      </c>
      <c r="H9" s="258" t="s">
        <v>21</v>
      </c>
      <c r="I9" s="296" t="s">
        <v>405</v>
      </c>
      <c r="J9" s="297"/>
      <c r="K9" s="298"/>
      <c r="L9" s="177">
        <v>1</v>
      </c>
      <c r="M9" s="177">
        <v>2</v>
      </c>
      <c r="N9" s="177">
        <v>3</v>
      </c>
      <c r="O9" s="177">
        <v>4</v>
      </c>
      <c r="P9" s="177">
        <v>5</v>
      </c>
      <c r="Q9" s="177">
        <v>6</v>
      </c>
      <c r="R9" s="177">
        <v>7</v>
      </c>
      <c r="S9" s="177">
        <v>8</v>
      </c>
      <c r="T9" s="177">
        <v>9</v>
      </c>
      <c r="U9" s="177">
        <v>10</v>
      </c>
      <c r="V9" s="177">
        <v>11</v>
      </c>
      <c r="W9" s="177">
        <v>12</v>
      </c>
      <c r="X9" s="177">
        <v>13</v>
      </c>
      <c r="Y9" s="177">
        <v>14</v>
      </c>
      <c r="Z9" s="177">
        <v>15</v>
      </c>
      <c r="AA9" s="177">
        <v>16</v>
      </c>
      <c r="AB9" s="177">
        <v>17</v>
      </c>
    </row>
    <row r="10" spans="1:28" s="100" customFormat="1" ht="96" customHeight="1" thickBot="1" x14ac:dyDescent="0.3">
      <c r="A10" s="272"/>
      <c r="B10" s="272"/>
      <c r="C10" s="272"/>
      <c r="D10" s="258" t="s">
        <v>22</v>
      </c>
      <c r="E10" s="258" t="s">
        <v>23</v>
      </c>
      <c r="F10" s="258" t="s">
        <v>24</v>
      </c>
      <c r="G10" s="272"/>
      <c r="H10" s="272"/>
      <c r="I10" s="258" t="s">
        <v>22</v>
      </c>
      <c r="J10" s="258" t="s">
        <v>25</v>
      </c>
      <c r="K10" s="258" t="s">
        <v>26</v>
      </c>
      <c r="L10" s="256" t="s">
        <v>4</v>
      </c>
      <c r="M10" s="256" t="s">
        <v>6</v>
      </c>
      <c r="N10" s="256" t="s">
        <v>7</v>
      </c>
      <c r="O10" s="256" t="s">
        <v>31</v>
      </c>
      <c r="P10" s="256" t="s">
        <v>30</v>
      </c>
      <c r="Q10" s="256" t="s">
        <v>29</v>
      </c>
      <c r="R10" s="254" t="s">
        <v>406</v>
      </c>
      <c r="S10" s="178" t="s">
        <v>416</v>
      </c>
      <c r="T10" s="252" t="s">
        <v>8</v>
      </c>
      <c r="U10" s="252" t="s">
        <v>1</v>
      </c>
      <c r="V10" s="252" t="s">
        <v>407</v>
      </c>
      <c r="W10" s="254" t="s">
        <v>408</v>
      </c>
      <c r="X10" s="179" t="s">
        <v>416</v>
      </c>
      <c r="Y10" s="254" t="s">
        <v>409</v>
      </c>
      <c r="Z10" s="254" t="s">
        <v>410</v>
      </c>
      <c r="AA10" s="254" t="s">
        <v>411</v>
      </c>
      <c r="AB10" s="256" t="s">
        <v>0</v>
      </c>
    </row>
    <row r="11" spans="1:28" s="100" customFormat="1" ht="57.65" customHeight="1" thickBot="1" x14ac:dyDescent="0.3">
      <c r="A11" s="259"/>
      <c r="B11" s="259"/>
      <c r="C11" s="259"/>
      <c r="D11" s="259"/>
      <c r="E11" s="259"/>
      <c r="F11" s="259"/>
      <c r="G11" s="259"/>
      <c r="H11" s="259"/>
      <c r="I11" s="259"/>
      <c r="J11" s="259"/>
      <c r="K11" s="259"/>
      <c r="L11" s="257"/>
      <c r="M11" s="257"/>
      <c r="N11" s="257"/>
      <c r="O11" s="257"/>
      <c r="P11" s="257"/>
      <c r="Q11" s="257"/>
      <c r="R11" s="255"/>
      <c r="S11" s="180" t="s">
        <v>412</v>
      </c>
      <c r="T11" s="253"/>
      <c r="U11" s="253"/>
      <c r="V11" s="253"/>
      <c r="W11" s="255"/>
      <c r="X11" s="181" t="s">
        <v>413</v>
      </c>
      <c r="Y11" s="255"/>
      <c r="Z11" s="255"/>
      <c r="AA11" s="255"/>
      <c r="AB11" s="257"/>
    </row>
    <row r="12" spans="1:28" s="24" customFormat="1" ht="156.5" customHeight="1" x14ac:dyDescent="0.25">
      <c r="A12" s="99" t="s">
        <v>80</v>
      </c>
      <c r="B12" s="38" t="s">
        <v>81</v>
      </c>
      <c r="C12" s="26" t="s">
        <v>33</v>
      </c>
      <c r="D12" s="26" t="s">
        <v>34</v>
      </c>
      <c r="E12" s="28">
        <v>1.0728</v>
      </c>
      <c r="F12" s="29">
        <v>1</v>
      </c>
      <c r="G12" s="26" t="s">
        <v>35</v>
      </c>
      <c r="H12" s="26" t="s">
        <v>36</v>
      </c>
      <c r="I12" s="26" t="s">
        <v>37</v>
      </c>
      <c r="J12" s="26">
        <v>0</v>
      </c>
      <c r="K12" s="76">
        <v>1</v>
      </c>
      <c r="L12" s="86">
        <v>2020630010113</v>
      </c>
      <c r="M12" s="90" t="s">
        <v>82</v>
      </c>
      <c r="N12" s="87" t="s">
        <v>83</v>
      </c>
      <c r="O12" s="88" t="s">
        <v>199</v>
      </c>
      <c r="P12" s="89">
        <v>0</v>
      </c>
      <c r="Q12" s="90">
        <v>10</v>
      </c>
      <c r="R12" s="120">
        <v>10</v>
      </c>
      <c r="S12" s="107">
        <f>R12/Q12</f>
        <v>1</v>
      </c>
      <c r="T12" s="91" t="s">
        <v>181</v>
      </c>
      <c r="U12" s="197" t="s">
        <v>182</v>
      </c>
      <c r="V12" s="182">
        <v>0</v>
      </c>
      <c r="W12" s="198" t="s">
        <v>530</v>
      </c>
      <c r="X12" s="199" t="s">
        <v>530</v>
      </c>
      <c r="Y12" s="125" t="s">
        <v>417</v>
      </c>
      <c r="Z12" s="125" t="s">
        <v>418</v>
      </c>
      <c r="AA12" s="204" t="s">
        <v>532</v>
      </c>
      <c r="AB12" s="92" t="s">
        <v>183</v>
      </c>
    </row>
    <row r="13" spans="1:28" s="24" customFormat="1" ht="66.75" customHeight="1" thickBot="1" x14ac:dyDescent="0.3">
      <c r="A13" s="99" t="s">
        <v>80</v>
      </c>
      <c r="B13" s="38" t="s">
        <v>81</v>
      </c>
      <c r="C13" s="26" t="s">
        <v>33</v>
      </c>
      <c r="D13" s="26" t="s">
        <v>34</v>
      </c>
      <c r="E13" s="28">
        <v>1.0728</v>
      </c>
      <c r="F13" s="29">
        <v>1</v>
      </c>
      <c r="G13" s="26" t="s">
        <v>35</v>
      </c>
      <c r="H13" s="26" t="s">
        <v>36</v>
      </c>
      <c r="I13" s="26" t="s">
        <v>37</v>
      </c>
      <c r="J13" s="26">
        <v>0</v>
      </c>
      <c r="K13" s="76">
        <v>1</v>
      </c>
      <c r="L13" s="63">
        <v>2020630010113</v>
      </c>
      <c r="M13" s="56" t="s">
        <v>82</v>
      </c>
      <c r="N13" s="62" t="s">
        <v>83</v>
      </c>
      <c r="O13" s="64" t="s">
        <v>200</v>
      </c>
      <c r="P13" s="75">
        <v>0</v>
      </c>
      <c r="Q13" s="56">
        <v>1</v>
      </c>
      <c r="R13" s="121">
        <v>1</v>
      </c>
      <c r="S13" s="108">
        <f t="shared" ref="S13:S76" si="0">R13/Q13</f>
        <v>1</v>
      </c>
      <c r="T13" s="68" t="s">
        <v>181</v>
      </c>
      <c r="U13" s="200" t="s">
        <v>182</v>
      </c>
      <c r="V13" s="182">
        <v>0</v>
      </c>
      <c r="W13" s="198" t="s">
        <v>530</v>
      </c>
      <c r="X13" s="199" t="s">
        <v>530</v>
      </c>
      <c r="Y13" s="126" t="s">
        <v>419</v>
      </c>
      <c r="Z13" s="126" t="s">
        <v>420</v>
      </c>
      <c r="AA13" s="204" t="s">
        <v>421</v>
      </c>
      <c r="AB13" s="65" t="s">
        <v>183</v>
      </c>
    </row>
    <row r="14" spans="1:28" s="24" customFormat="1" ht="145.5" customHeight="1" x14ac:dyDescent="0.25">
      <c r="A14" s="99" t="s">
        <v>80</v>
      </c>
      <c r="B14" s="38" t="s">
        <v>81</v>
      </c>
      <c r="C14" s="26" t="s">
        <v>33</v>
      </c>
      <c r="D14" s="26" t="s">
        <v>34</v>
      </c>
      <c r="E14" s="28">
        <v>1.0728</v>
      </c>
      <c r="F14" s="29">
        <v>1</v>
      </c>
      <c r="G14" s="26" t="s">
        <v>35</v>
      </c>
      <c r="H14" s="26" t="s">
        <v>36</v>
      </c>
      <c r="I14" s="26" t="s">
        <v>37</v>
      </c>
      <c r="J14" s="26">
        <v>0</v>
      </c>
      <c r="K14" s="76">
        <v>1</v>
      </c>
      <c r="L14" s="63">
        <v>2020630010113</v>
      </c>
      <c r="M14" s="56" t="s">
        <v>82</v>
      </c>
      <c r="N14" s="62" t="s">
        <v>83</v>
      </c>
      <c r="O14" s="64" t="s">
        <v>201</v>
      </c>
      <c r="P14" s="75">
        <v>0</v>
      </c>
      <c r="Q14" s="56">
        <v>1</v>
      </c>
      <c r="R14" s="121">
        <v>1</v>
      </c>
      <c r="S14" s="108">
        <f t="shared" si="0"/>
        <v>1</v>
      </c>
      <c r="T14" s="68" t="s">
        <v>181</v>
      </c>
      <c r="U14" s="200" t="s">
        <v>182</v>
      </c>
      <c r="V14" s="182">
        <v>0</v>
      </c>
      <c r="W14" s="198" t="s">
        <v>530</v>
      </c>
      <c r="X14" s="199" t="s">
        <v>530</v>
      </c>
      <c r="Y14" s="125" t="s">
        <v>417</v>
      </c>
      <c r="Z14" s="125" t="s">
        <v>418</v>
      </c>
      <c r="AA14" s="204" t="s">
        <v>422</v>
      </c>
      <c r="AB14" s="65" t="s">
        <v>183</v>
      </c>
    </row>
    <row r="15" spans="1:28" s="24" customFormat="1" ht="126.5" customHeight="1" x14ac:dyDescent="0.25">
      <c r="A15" s="85" t="s">
        <v>80</v>
      </c>
      <c r="B15" s="38" t="s">
        <v>81</v>
      </c>
      <c r="C15" s="26" t="s">
        <v>33</v>
      </c>
      <c r="D15" s="27" t="s">
        <v>34</v>
      </c>
      <c r="E15" s="28">
        <v>1.0728</v>
      </c>
      <c r="F15" s="29">
        <v>1</v>
      </c>
      <c r="G15" s="27" t="s">
        <v>35</v>
      </c>
      <c r="H15" s="27" t="s">
        <v>38</v>
      </c>
      <c r="I15" s="30" t="s">
        <v>39</v>
      </c>
      <c r="J15" s="26">
        <v>0</v>
      </c>
      <c r="K15" s="76">
        <v>4</v>
      </c>
      <c r="L15" s="63">
        <v>2020630010095</v>
      </c>
      <c r="M15" s="56" t="s">
        <v>84</v>
      </c>
      <c r="N15" s="62" t="s">
        <v>85</v>
      </c>
      <c r="O15" s="66" t="s">
        <v>202</v>
      </c>
      <c r="P15" s="56">
        <v>0</v>
      </c>
      <c r="Q15" s="56">
        <v>4</v>
      </c>
      <c r="R15" s="121">
        <v>4</v>
      </c>
      <c r="S15" s="108">
        <f t="shared" si="0"/>
        <v>1</v>
      </c>
      <c r="T15" s="68" t="s">
        <v>184</v>
      </c>
      <c r="U15" s="201" t="s">
        <v>328</v>
      </c>
      <c r="V15" s="182">
        <v>125697569</v>
      </c>
      <c r="W15" s="182">
        <v>0</v>
      </c>
      <c r="X15" s="183">
        <f t="shared" ref="X15:X76" si="1">W15/V15</f>
        <v>0</v>
      </c>
      <c r="Y15" s="126" t="s">
        <v>423</v>
      </c>
      <c r="Z15" s="126" t="s">
        <v>424</v>
      </c>
      <c r="AA15" s="190" t="s">
        <v>533</v>
      </c>
      <c r="AB15" s="65" t="s">
        <v>183</v>
      </c>
    </row>
    <row r="16" spans="1:28" s="24" customFormat="1" ht="72" customHeight="1" thickBot="1" x14ac:dyDescent="0.3">
      <c r="A16" s="85" t="s">
        <v>80</v>
      </c>
      <c r="B16" s="39" t="s">
        <v>81</v>
      </c>
      <c r="C16" s="40" t="s">
        <v>33</v>
      </c>
      <c r="D16" s="31" t="s">
        <v>34</v>
      </c>
      <c r="E16" s="32">
        <v>1.0728</v>
      </c>
      <c r="F16" s="33">
        <v>1</v>
      </c>
      <c r="G16" s="31" t="s">
        <v>35</v>
      </c>
      <c r="H16" s="31" t="s">
        <v>40</v>
      </c>
      <c r="I16" s="34" t="s">
        <v>41</v>
      </c>
      <c r="J16" s="40">
        <v>8</v>
      </c>
      <c r="K16" s="77">
        <v>16</v>
      </c>
      <c r="L16" s="63">
        <v>2020630010110</v>
      </c>
      <c r="M16" s="184" t="s">
        <v>86</v>
      </c>
      <c r="N16" s="62" t="s">
        <v>87</v>
      </c>
      <c r="O16" s="64" t="s">
        <v>293</v>
      </c>
      <c r="P16" s="56">
        <v>28</v>
      </c>
      <c r="Q16" s="56">
        <v>28</v>
      </c>
      <c r="R16" s="121">
        <v>28</v>
      </c>
      <c r="S16" s="108">
        <f t="shared" si="0"/>
        <v>1</v>
      </c>
      <c r="T16" s="68" t="s">
        <v>189</v>
      </c>
      <c r="U16" s="200" t="s">
        <v>182</v>
      </c>
      <c r="V16" s="182">
        <v>0</v>
      </c>
      <c r="W16" s="198" t="s">
        <v>530</v>
      </c>
      <c r="X16" s="199" t="s">
        <v>530</v>
      </c>
      <c r="Y16" s="126" t="s">
        <v>425</v>
      </c>
      <c r="Z16" s="126" t="s">
        <v>426</v>
      </c>
      <c r="AA16" s="190" t="s">
        <v>427</v>
      </c>
      <c r="AB16" s="65" t="s">
        <v>185</v>
      </c>
    </row>
    <row r="17" spans="1:30" s="24" customFormat="1" ht="72" customHeight="1" x14ac:dyDescent="0.25">
      <c r="A17" s="85" t="s">
        <v>80</v>
      </c>
      <c r="B17" s="39" t="s">
        <v>81</v>
      </c>
      <c r="C17" s="40" t="s">
        <v>33</v>
      </c>
      <c r="D17" s="31" t="s">
        <v>34</v>
      </c>
      <c r="E17" s="32">
        <v>1.0728</v>
      </c>
      <c r="F17" s="33">
        <v>1</v>
      </c>
      <c r="G17" s="31" t="s">
        <v>35</v>
      </c>
      <c r="H17" s="31" t="s">
        <v>40</v>
      </c>
      <c r="I17" s="34" t="s">
        <v>41</v>
      </c>
      <c r="J17" s="40">
        <v>8</v>
      </c>
      <c r="K17" s="77">
        <v>16</v>
      </c>
      <c r="L17" s="63">
        <v>2020630010110</v>
      </c>
      <c r="M17" s="184" t="s">
        <v>86</v>
      </c>
      <c r="N17" s="62" t="s">
        <v>87</v>
      </c>
      <c r="O17" s="64" t="s">
        <v>301</v>
      </c>
      <c r="P17" s="56">
        <v>0</v>
      </c>
      <c r="Q17" s="56">
        <v>1</v>
      </c>
      <c r="R17" s="121">
        <v>1</v>
      </c>
      <c r="S17" s="108">
        <f t="shared" si="0"/>
        <v>1</v>
      </c>
      <c r="T17" s="68" t="s">
        <v>189</v>
      </c>
      <c r="U17" s="200" t="s">
        <v>182</v>
      </c>
      <c r="V17" s="185">
        <v>0</v>
      </c>
      <c r="W17" s="198" t="s">
        <v>530</v>
      </c>
      <c r="X17" s="199" t="s">
        <v>530</v>
      </c>
      <c r="Y17" s="125" t="s">
        <v>417</v>
      </c>
      <c r="Z17" s="125" t="s">
        <v>418</v>
      </c>
      <c r="AA17" s="190" t="s">
        <v>428</v>
      </c>
      <c r="AB17" s="65" t="s">
        <v>185</v>
      </c>
    </row>
    <row r="18" spans="1:30" s="24" customFormat="1" ht="114" customHeight="1" x14ac:dyDescent="0.25">
      <c r="A18" s="99" t="s">
        <v>80</v>
      </c>
      <c r="B18" s="38" t="s">
        <v>81</v>
      </c>
      <c r="C18" s="26" t="s">
        <v>33</v>
      </c>
      <c r="D18" s="26" t="s">
        <v>34</v>
      </c>
      <c r="E18" s="28">
        <v>1.0728</v>
      </c>
      <c r="F18" s="29">
        <v>1</v>
      </c>
      <c r="G18" s="26" t="s">
        <v>35</v>
      </c>
      <c r="H18" s="26" t="s">
        <v>40</v>
      </c>
      <c r="I18" s="26" t="s">
        <v>41</v>
      </c>
      <c r="J18" s="26">
        <v>48</v>
      </c>
      <c r="K18" s="76">
        <v>48</v>
      </c>
      <c r="L18" s="63">
        <v>2020630010119</v>
      </c>
      <c r="M18" s="184" t="s">
        <v>88</v>
      </c>
      <c r="N18" s="56" t="s">
        <v>89</v>
      </c>
      <c r="O18" s="64" t="s">
        <v>203</v>
      </c>
      <c r="P18" s="56">
        <v>12</v>
      </c>
      <c r="Q18" s="56">
        <v>12</v>
      </c>
      <c r="R18" s="121">
        <v>6</v>
      </c>
      <c r="S18" s="108">
        <f t="shared" si="0"/>
        <v>0.5</v>
      </c>
      <c r="T18" s="73" t="s">
        <v>340</v>
      </c>
      <c r="U18" s="64" t="s">
        <v>190</v>
      </c>
      <c r="V18" s="186">
        <f>92443183723-SUM(V19:V34)</f>
        <v>85749976013</v>
      </c>
      <c r="W18" s="186">
        <f>69680030910.21-W19-W20-W27-W29-W32-W33</f>
        <v>63301696880.210007</v>
      </c>
      <c r="X18" s="183">
        <f t="shared" si="1"/>
        <v>0.73821241501704027</v>
      </c>
      <c r="Y18" s="127" t="s">
        <v>429</v>
      </c>
      <c r="Z18" s="126" t="s">
        <v>426</v>
      </c>
      <c r="AA18" s="188" t="s">
        <v>491</v>
      </c>
      <c r="AB18" s="65" t="s">
        <v>339</v>
      </c>
    </row>
    <row r="19" spans="1:30" s="50" customFormat="1" ht="99.75" customHeight="1" x14ac:dyDescent="0.25">
      <c r="A19" s="99" t="s">
        <v>80</v>
      </c>
      <c r="B19" s="38" t="s">
        <v>81</v>
      </c>
      <c r="C19" s="26" t="s">
        <v>33</v>
      </c>
      <c r="D19" s="26" t="s">
        <v>34</v>
      </c>
      <c r="E19" s="28">
        <v>1.0728</v>
      </c>
      <c r="F19" s="29">
        <v>1</v>
      </c>
      <c r="G19" s="26" t="s">
        <v>35</v>
      </c>
      <c r="H19" s="26" t="s">
        <v>40</v>
      </c>
      <c r="I19" s="26" t="s">
        <v>41</v>
      </c>
      <c r="J19" s="26">
        <v>48</v>
      </c>
      <c r="K19" s="76">
        <v>48</v>
      </c>
      <c r="L19" s="63">
        <v>2020630010119</v>
      </c>
      <c r="M19" s="184" t="s">
        <v>88</v>
      </c>
      <c r="N19" s="56" t="s">
        <v>89</v>
      </c>
      <c r="O19" s="66" t="s">
        <v>283</v>
      </c>
      <c r="P19" s="56">
        <v>28</v>
      </c>
      <c r="Q19" s="56">
        <v>28</v>
      </c>
      <c r="R19" s="121">
        <v>28</v>
      </c>
      <c r="S19" s="108">
        <f t="shared" si="0"/>
        <v>1</v>
      </c>
      <c r="T19" s="73" t="s">
        <v>341</v>
      </c>
      <c r="U19" s="64" t="s">
        <v>249</v>
      </c>
      <c r="V19" s="187">
        <f>5221410430+50000000</f>
        <v>5271410430</v>
      </c>
      <c r="W19" s="187">
        <v>5271410430</v>
      </c>
      <c r="X19" s="183">
        <f t="shared" si="1"/>
        <v>1</v>
      </c>
      <c r="Y19" s="127" t="s">
        <v>429</v>
      </c>
      <c r="Z19" s="126" t="s">
        <v>426</v>
      </c>
      <c r="AA19" s="205" t="s">
        <v>430</v>
      </c>
      <c r="AB19" s="65" t="s">
        <v>188</v>
      </c>
      <c r="AC19" s="52"/>
    </row>
    <row r="20" spans="1:30" s="24" customFormat="1" ht="99" customHeight="1" x14ac:dyDescent="0.25">
      <c r="A20" s="99" t="s">
        <v>80</v>
      </c>
      <c r="B20" s="38" t="s">
        <v>81</v>
      </c>
      <c r="C20" s="26" t="s">
        <v>33</v>
      </c>
      <c r="D20" s="26" t="s">
        <v>34</v>
      </c>
      <c r="E20" s="28">
        <v>1.0728</v>
      </c>
      <c r="F20" s="29">
        <v>1</v>
      </c>
      <c r="G20" s="26" t="s">
        <v>35</v>
      </c>
      <c r="H20" s="26" t="s">
        <v>40</v>
      </c>
      <c r="I20" s="26" t="s">
        <v>41</v>
      </c>
      <c r="J20" s="26">
        <v>48</v>
      </c>
      <c r="K20" s="76">
        <v>48</v>
      </c>
      <c r="L20" s="63">
        <v>2020630010119</v>
      </c>
      <c r="M20" s="184" t="s">
        <v>88</v>
      </c>
      <c r="N20" s="56" t="s">
        <v>89</v>
      </c>
      <c r="O20" s="66" t="s">
        <v>284</v>
      </c>
      <c r="P20" s="56">
        <v>1</v>
      </c>
      <c r="Q20" s="56">
        <v>1</v>
      </c>
      <c r="R20" s="121">
        <v>1</v>
      </c>
      <c r="S20" s="108">
        <f t="shared" si="0"/>
        <v>1</v>
      </c>
      <c r="T20" s="68" t="s">
        <v>253</v>
      </c>
      <c r="U20" s="64" t="s">
        <v>190</v>
      </c>
      <c r="V20" s="186">
        <v>152000000</v>
      </c>
      <c r="W20" s="186">
        <v>152000000</v>
      </c>
      <c r="X20" s="183">
        <f t="shared" si="1"/>
        <v>1</v>
      </c>
      <c r="Y20" s="127"/>
      <c r="Z20" s="127"/>
      <c r="AA20" s="145" t="s">
        <v>431</v>
      </c>
      <c r="AB20" s="65" t="s">
        <v>188</v>
      </c>
      <c r="AD20" s="53"/>
    </row>
    <row r="21" spans="1:30" s="24" customFormat="1" ht="83.25" customHeight="1" x14ac:dyDescent="0.25">
      <c r="A21" s="99" t="s">
        <v>80</v>
      </c>
      <c r="B21" s="38" t="s">
        <v>81</v>
      </c>
      <c r="C21" s="26" t="s">
        <v>33</v>
      </c>
      <c r="D21" s="26" t="s">
        <v>34</v>
      </c>
      <c r="E21" s="28">
        <v>1.0728</v>
      </c>
      <c r="F21" s="29">
        <v>1</v>
      </c>
      <c r="G21" s="26" t="s">
        <v>35</v>
      </c>
      <c r="H21" s="26" t="s">
        <v>40</v>
      </c>
      <c r="I21" s="26" t="s">
        <v>41</v>
      </c>
      <c r="J21" s="26">
        <v>48</v>
      </c>
      <c r="K21" s="76">
        <v>48</v>
      </c>
      <c r="L21" s="63">
        <v>2020630010119</v>
      </c>
      <c r="M21" s="184" t="s">
        <v>88</v>
      </c>
      <c r="N21" s="56" t="s">
        <v>89</v>
      </c>
      <c r="O21" s="66" t="s">
        <v>285</v>
      </c>
      <c r="P21" s="56">
        <v>1</v>
      </c>
      <c r="Q21" s="56">
        <v>1</v>
      </c>
      <c r="R21" s="121">
        <v>1</v>
      </c>
      <c r="S21" s="108">
        <f t="shared" si="0"/>
        <v>1</v>
      </c>
      <c r="T21" s="68" t="s">
        <v>254</v>
      </c>
      <c r="U21" s="64" t="s">
        <v>190</v>
      </c>
      <c r="V21" s="186">
        <v>15000000</v>
      </c>
      <c r="W21" s="198">
        <v>0</v>
      </c>
      <c r="X21" s="183">
        <f t="shared" si="1"/>
        <v>0</v>
      </c>
      <c r="Y21" s="127" t="s">
        <v>429</v>
      </c>
      <c r="Z21" s="126" t="s">
        <v>426</v>
      </c>
      <c r="AA21" s="206" t="s">
        <v>432</v>
      </c>
      <c r="AB21" s="65" t="s">
        <v>188</v>
      </c>
      <c r="AD21" s="54"/>
    </row>
    <row r="22" spans="1:30" s="24" customFormat="1" ht="70" customHeight="1" x14ac:dyDescent="0.25">
      <c r="A22" s="99" t="s">
        <v>80</v>
      </c>
      <c r="B22" s="38" t="s">
        <v>81</v>
      </c>
      <c r="C22" s="26" t="s">
        <v>33</v>
      </c>
      <c r="D22" s="26" t="s">
        <v>34</v>
      </c>
      <c r="E22" s="28">
        <v>1.0728</v>
      </c>
      <c r="F22" s="29">
        <v>1</v>
      </c>
      <c r="G22" s="26" t="s">
        <v>35</v>
      </c>
      <c r="H22" s="26" t="s">
        <v>40</v>
      </c>
      <c r="I22" s="26" t="s">
        <v>41</v>
      </c>
      <c r="J22" s="26">
        <v>48</v>
      </c>
      <c r="K22" s="76">
        <v>48</v>
      </c>
      <c r="L22" s="63">
        <v>2020630010119</v>
      </c>
      <c r="M22" s="184" t="s">
        <v>88</v>
      </c>
      <c r="N22" s="56" t="s">
        <v>89</v>
      </c>
      <c r="O22" s="66" t="s">
        <v>286</v>
      </c>
      <c r="P22" s="57">
        <v>1</v>
      </c>
      <c r="Q22" s="57">
        <v>1</v>
      </c>
      <c r="R22" s="122">
        <v>1</v>
      </c>
      <c r="S22" s="108">
        <f t="shared" si="0"/>
        <v>1</v>
      </c>
      <c r="T22" s="68" t="s">
        <v>252</v>
      </c>
      <c r="U22" s="64" t="s">
        <v>190</v>
      </c>
      <c r="V22" s="186">
        <v>38700000</v>
      </c>
      <c r="W22" s="186">
        <v>0</v>
      </c>
      <c r="X22" s="183">
        <f t="shared" si="1"/>
        <v>0</v>
      </c>
      <c r="Y22" s="127" t="s">
        <v>429</v>
      </c>
      <c r="Z22" s="126" t="s">
        <v>426</v>
      </c>
      <c r="AA22" s="188" t="s">
        <v>433</v>
      </c>
      <c r="AB22" s="65" t="s">
        <v>188</v>
      </c>
      <c r="AD22" s="54"/>
    </row>
    <row r="23" spans="1:30" s="24" customFormat="1" ht="70" customHeight="1" x14ac:dyDescent="0.25">
      <c r="A23" s="99" t="s">
        <v>80</v>
      </c>
      <c r="B23" s="38" t="s">
        <v>81</v>
      </c>
      <c r="C23" s="26" t="s">
        <v>33</v>
      </c>
      <c r="D23" s="26" t="s">
        <v>34</v>
      </c>
      <c r="E23" s="28">
        <v>1.0728</v>
      </c>
      <c r="F23" s="29">
        <v>1</v>
      </c>
      <c r="G23" s="26" t="s">
        <v>35</v>
      </c>
      <c r="H23" s="26" t="s">
        <v>40</v>
      </c>
      <c r="I23" s="26" t="s">
        <v>41</v>
      </c>
      <c r="J23" s="26">
        <v>48</v>
      </c>
      <c r="K23" s="76">
        <v>48</v>
      </c>
      <c r="L23" s="63">
        <v>2020630010119</v>
      </c>
      <c r="M23" s="184" t="s">
        <v>88</v>
      </c>
      <c r="N23" s="56" t="s">
        <v>89</v>
      </c>
      <c r="O23" s="66" t="s">
        <v>206</v>
      </c>
      <c r="P23" s="57">
        <v>1</v>
      </c>
      <c r="Q23" s="57">
        <v>1</v>
      </c>
      <c r="R23" s="122">
        <v>1</v>
      </c>
      <c r="S23" s="108">
        <f t="shared" si="0"/>
        <v>1</v>
      </c>
      <c r="T23" s="68" t="s">
        <v>204</v>
      </c>
      <c r="U23" s="64" t="s">
        <v>190</v>
      </c>
      <c r="V23" s="186">
        <v>0</v>
      </c>
      <c r="W23" s="199" t="s">
        <v>530</v>
      </c>
      <c r="X23" s="199" t="s">
        <v>530</v>
      </c>
      <c r="Y23" s="127"/>
      <c r="Z23" s="127"/>
      <c r="AA23" s="188" t="s">
        <v>594</v>
      </c>
      <c r="AB23" s="65" t="s">
        <v>188</v>
      </c>
    </row>
    <row r="24" spans="1:30" s="24" customFormat="1" ht="70" customHeight="1" x14ac:dyDescent="0.25">
      <c r="A24" s="99" t="s">
        <v>80</v>
      </c>
      <c r="B24" s="38" t="s">
        <v>81</v>
      </c>
      <c r="C24" s="26" t="s">
        <v>33</v>
      </c>
      <c r="D24" s="26" t="s">
        <v>34</v>
      </c>
      <c r="E24" s="28">
        <v>1.0728</v>
      </c>
      <c r="F24" s="29">
        <v>1</v>
      </c>
      <c r="G24" s="26" t="s">
        <v>35</v>
      </c>
      <c r="H24" s="26" t="s">
        <v>40</v>
      </c>
      <c r="I24" s="26" t="s">
        <v>41</v>
      </c>
      <c r="J24" s="26">
        <v>48</v>
      </c>
      <c r="K24" s="76">
        <v>48</v>
      </c>
      <c r="L24" s="63">
        <v>2020630010119</v>
      </c>
      <c r="M24" s="184" t="s">
        <v>88</v>
      </c>
      <c r="N24" s="56" t="s">
        <v>89</v>
      </c>
      <c r="O24" s="66" t="s">
        <v>391</v>
      </c>
      <c r="P24" s="56">
        <v>1</v>
      </c>
      <c r="Q24" s="56">
        <v>1</v>
      </c>
      <c r="R24" s="121">
        <v>0</v>
      </c>
      <c r="S24" s="108">
        <f t="shared" si="0"/>
        <v>0</v>
      </c>
      <c r="T24" s="68" t="s">
        <v>255</v>
      </c>
      <c r="U24" s="64" t="s">
        <v>190</v>
      </c>
      <c r="V24" s="186">
        <v>51816000</v>
      </c>
      <c r="W24" s="186">
        <v>0</v>
      </c>
      <c r="X24" s="183">
        <f t="shared" si="1"/>
        <v>0</v>
      </c>
      <c r="Y24" s="127"/>
      <c r="Z24" s="127"/>
      <c r="AA24" s="204" t="s">
        <v>534</v>
      </c>
      <c r="AB24" s="65" t="s">
        <v>188</v>
      </c>
    </row>
    <row r="25" spans="1:30" s="24" customFormat="1" ht="70" customHeight="1" x14ac:dyDescent="0.25">
      <c r="A25" s="99" t="s">
        <v>80</v>
      </c>
      <c r="B25" s="38" t="s">
        <v>81</v>
      </c>
      <c r="C25" s="26" t="s">
        <v>33</v>
      </c>
      <c r="D25" s="26" t="s">
        <v>34</v>
      </c>
      <c r="E25" s="28">
        <v>1.0728</v>
      </c>
      <c r="F25" s="29">
        <v>1</v>
      </c>
      <c r="G25" s="26" t="s">
        <v>35</v>
      </c>
      <c r="H25" s="26" t="s">
        <v>40</v>
      </c>
      <c r="I25" s="26" t="s">
        <v>41</v>
      </c>
      <c r="J25" s="26">
        <v>48</v>
      </c>
      <c r="K25" s="76">
        <v>48</v>
      </c>
      <c r="L25" s="63">
        <v>2020630010119</v>
      </c>
      <c r="M25" s="184" t="s">
        <v>88</v>
      </c>
      <c r="N25" s="56" t="s">
        <v>89</v>
      </c>
      <c r="O25" s="66" t="s">
        <v>205</v>
      </c>
      <c r="P25" s="56">
        <v>1</v>
      </c>
      <c r="Q25" s="56">
        <v>1</v>
      </c>
      <c r="R25" s="121">
        <v>1</v>
      </c>
      <c r="S25" s="108">
        <f t="shared" si="0"/>
        <v>1</v>
      </c>
      <c r="T25" s="68" t="s">
        <v>204</v>
      </c>
      <c r="U25" s="64" t="s">
        <v>190</v>
      </c>
      <c r="V25" s="186">
        <v>0</v>
      </c>
      <c r="W25" s="199" t="s">
        <v>530</v>
      </c>
      <c r="X25" s="199" t="s">
        <v>530</v>
      </c>
      <c r="Y25" s="127"/>
      <c r="Z25" s="127"/>
      <c r="AA25" s="188" t="s">
        <v>434</v>
      </c>
      <c r="AB25" s="65" t="s">
        <v>188</v>
      </c>
    </row>
    <row r="26" spans="1:30" s="24" customFormat="1" ht="83.25" customHeight="1" x14ac:dyDescent="0.25">
      <c r="A26" s="99" t="s">
        <v>80</v>
      </c>
      <c r="B26" s="38" t="s">
        <v>81</v>
      </c>
      <c r="C26" s="26" t="s">
        <v>33</v>
      </c>
      <c r="D26" s="26" t="s">
        <v>34</v>
      </c>
      <c r="E26" s="28">
        <v>1.0728</v>
      </c>
      <c r="F26" s="29">
        <v>1</v>
      </c>
      <c r="G26" s="26" t="s">
        <v>35</v>
      </c>
      <c r="H26" s="26" t="s">
        <v>40</v>
      </c>
      <c r="I26" s="26" t="s">
        <v>41</v>
      </c>
      <c r="J26" s="26">
        <v>48</v>
      </c>
      <c r="K26" s="76">
        <v>48</v>
      </c>
      <c r="L26" s="63">
        <v>2020630010119</v>
      </c>
      <c r="M26" s="184" t="s">
        <v>88</v>
      </c>
      <c r="N26" s="56" t="s">
        <v>89</v>
      </c>
      <c r="O26" s="66" t="s">
        <v>287</v>
      </c>
      <c r="P26" s="56">
        <v>1</v>
      </c>
      <c r="Q26" s="56">
        <v>1</v>
      </c>
      <c r="R26" s="121">
        <v>1</v>
      </c>
      <c r="S26" s="108">
        <f t="shared" si="0"/>
        <v>1</v>
      </c>
      <c r="T26" s="68" t="s">
        <v>253</v>
      </c>
      <c r="U26" s="64" t="s">
        <v>190</v>
      </c>
      <c r="V26" s="186">
        <v>65781280</v>
      </c>
      <c r="W26" s="186">
        <v>0</v>
      </c>
      <c r="X26" s="183">
        <f t="shared" si="1"/>
        <v>0</v>
      </c>
      <c r="Y26" s="127" t="s">
        <v>429</v>
      </c>
      <c r="Z26" s="126" t="s">
        <v>426</v>
      </c>
      <c r="AA26" s="188" t="s">
        <v>435</v>
      </c>
      <c r="AB26" s="65" t="s">
        <v>188</v>
      </c>
    </row>
    <row r="27" spans="1:30" s="24" customFormat="1" ht="104.25" customHeight="1" x14ac:dyDescent="0.25">
      <c r="A27" s="99" t="s">
        <v>80</v>
      </c>
      <c r="B27" s="38" t="s">
        <v>81</v>
      </c>
      <c r="C27" s="26" t="s">
        <v>33</v>
      </c>
      <c r="D27" s="26" t="s">
        <v>34</v>
      </c>
      <c r="E27" s="28">
        <v>1.0728</v>
      </c>
      <c r="F27" s="29">
        <v>1</v>
      </c>
      <c r="G27" s="26" t="s">
        <v>35</v>
      </c>
      <c r="H27" s="26" t="s">
        <v>40</v>
      </c>
      <c r="I27" s="26" t="s">
        <v>41</v>
      </c>
      <c r="J27" s="26">
        <v>48</v>
      </c>
      <c r="K27" s="76">
        <v>48</v>
      </c>
      <c r="L27" s="63">
        <v>2020630010119</v>
      </c>
      <c r="M27" s="184" t="s">
        <v>88</v>
      </c>
      <c r="N27" s="56" t="s">
        <v>89</v>
      </c>
      <c r="O27" s="66" t="s">
        <v>392</v>
      </c>
      <c r="P27" s="56">
        <v>1</v>
      </c>
      <c r="Q27" s="56">
        <v>1</v>
      </c>
      <c r="R27" s="121">
        <v>1</v>
      </c>
      <c r="S27" s="108">
        <f t="shared" si="0"/>
        <v>1</v>
      </c>
      <c r="T27" s="73" t="s">
        <v>341</v>
      </c>
      <c r="U27" s="64" t="s">
        <v>249</v>
      </c>
      <c r="V27" s="186">
        <v>8000000</v>
      </c>
      <c r="W27" s="186">
        <v>8000000</v>
      </c>
      <c r="X27" s="183">
        <f t="shared" si="1"/>
        <v>1</v>
      </c>
      <c r="Y27" s="127" t="s">
        <v>429</v>
      </c>
      <c r="Z27" s="126" t="s">
        <v>426</v>
      </c>
      <c r="AA27" s="207" t="s">
        <v>436</v>
      </c>
      <c r="AB27" s="65" t="s">
        <v>188</v>
      </c>
    </row>
    <row r="28" spans="1:30" s="24" customFormat="1" ht="155.25" customHeight="1" x14ac:dyDescent="0.25">
      <c r="A28" s="99" t="s">
        <v>80</v>
      </c>
      <c r="B28" s="38" t="s">
        <v>81</v>
      </c>
      <c r="C28" s="26" t="s">
        <v>33</v>
      </c>
      <c r="D28" s="26" t="s">
        <v>34</v>
      </c>
      <c r="E28" s="28">
        <v>1.0728</v>
      </c>
      <c r="F28" s="29">
        <v>1</v>
      </c>
      <c r="G28" s="26" t="s">
        <v>35</v>
      </c>
      <c r="H28" s="26" t="s">
        <v>40</v>
      </c>
      <c r="I28" s="26" t="s">
        <v>41</v>
      </c>
      <c r="J28" s="26">
        <v>48</v>
      </c>
      <c r="K28" s="76">
        <v>48</v>
      </c>
      <c r="L28" s="63">
        <v>2020630010119</v>
      </c>
      <c r="M28" s="184" t="s">
        <v>88</v>
      </c>
      <c r="N28" s="56" t="s">
        <v>89</v>
      </c>
      <c r="O28" s="66" t="s">
        <v>288</v>
      </c>
      <c r="P28" s="56">
        <v>2</v>
      </c>
      <c r="Q28" s="56">
        <v>2</v>
      </c>
      <c r="R28" s="121">
        <v>2</v>
      </c>
      <c r="S28" s="108">
        <f t="shared" si="0"/>
        <v>1</v>
      </c>
      <c r="T28" s="73" t="s">
        <v>342</v>
      </c>
      <c r="U28" s="81" t="s">
        <v>343</v>
      </c>
      <c r="V28" s="186">
        <v>500000</v>
      </c>
      <c r="W28" s="198" t="s">
        <v>530</v>
      </c>
      <c r="X28" s="199" t="s">
        <v>530</v>
      </c>
      <c r="Y28" s="127" t="s">
        <v>429</v>
      </c>
      <c r="Z28" s="126" t="s">
        <v>426</v>
      </c>
      <c r="AA28" s="188" t="s">
        <v>473</v>
      </c>
      <c r="AB28" s="65" t="s">
        <v>188</v>
      </c>
    </row>
    <row r="29" spans="1:30" s="24" customFormat="1" ht="144.75" customHeight="1" x14ac:dyDescent="0.25">
      <c r="A29" s="99" t="s">
        <v>80</v>
      </c>
      <c r="B29" s="38" t="s">
        <v>81</v>
      </c>
      <c r="C29" s="26" t="s">
        <v>33</v>
      </c>
      <c r="D29" s="26" t="s">
        <v>34</v>
      </c>
      <c r="E29" s="28">
        <v>1.0728</v>
      </c>
      <c r="F29" s="29">
        <v>1</v>
      </c>
      <c r="G29" s="26" t="s">
        <v>35</v>
      </c>
      <c r="H29" s="26" t="s">
        <v>40</v>
      </c>
      <c r="I29" s="26" t="s">
        <v>41</v>
      </c>
      <c r="J29" s="26">
        <v>48</v>
      </c>
      <c r="K29" s="76">
        <v>48</v>
      </c>
      <c r="L29" s="63">
        <v>2020630010119</v>
      </c>
      <c r="M29" s="184" t="s">
        <v>88</v>
      </c>
      <c r="N29" s="56" t="s">
        <v>89</v>
      </c>
      <c r="O29" s="66" t="s">
        <v>289</v>
      </c>
      <c r="P29" s="57">
        <v>1</v>
      </c>
      <c r="Q29" s="57">
        <v>1</v>
      </c>
      <c r="R29" s="122">
        <v>1</v>
      </c>
      <c r="S29" s="108">
        <f t="shared" si="0"/>
        <v>1</v>
      </c>
      <c r="T29" s="73" t="s">
        <v>341</v>
      </c>
      <c r="U29" s="64" t="s">
        <v>249</v>
      </c>
      <c r="V29" s="186">
        <v>764000000</v>
      </c>
      <c r="W29" s="186">
        <v>764000000</v>
      </c>
      <c r="X29" s="183">
        <f t="shared" si="1"/>
        <v>1</v>
      </c>
      <c r="Y29" s="127" t="s">
        <v>429</v>
      </c>
      <c r="Z29" s="126" t="s">
        <v>426</v>
      </c>
      <c r="AA29" s="188" t="s">
        <v>437</v>
      </c>
      <c r="AB29" s="65" t="s">
        <v>188</v>
      </c>
    </row>
    <row r="30" spans="1:30" s="24" customFormat="1" ht="75.75" customHeight="1" x14ac:dyDescent="0.25">
      <c r="A30" s="99" t="s">
        <v>80</v>
      </c>
      <c r="B30" s="38" t="s">
        <v>81</v>
      </c>
      <c r="C30" s="26" t="s">
        <v>33</v>
      </c>
      <c r="D30" s="26" t="s">
        <v>34</v>
      </c>
      <c r="E30" s="28">
        <v>1.0728</v>
      </c>
      <c r="F30" s="29">
        <v>1</v>
      </c>
      <c r="G30" s="26" t="s">
        <v>35</v>
      </c>
      <c r="H30" s="26" t="s">
        <v>40</v>
      </c>
      <c r="I30" s="26" t="s">
        <v>41</v>
      </c>
      <c r="J30" s="26">
        <v>48</v>
      </c>
      <c r="K30" s="76">
        <v>48</v>
      </c>
      <c r="L30" s="63">
        <v>2020630010119</v>
      </c>
      <c r="M30" s="184" t="s">
        <v>88</v>
      </c>
      <c r="N30" s="56" t="s">
        <v>89</v>
      </c>
      <c r="O30" s="66" t="s">
        <v>90</v>
      </c>
      <c r="P30" s="56">
        <v>28</v>
      </c>
      <c r="Q30" s="56">
        <v>28</v>
      </c>
      <c r="R30" s="121">
        <v>28</v>
      </c>
      <c r="S30" s="108">
        <f t="shared" si="0"/>
        <v>1</v>
      </c>
      <c r="T30" s="73" t="s">
        <v>341</v>
      </c>
      <c r="U30" s="64" t="s">
        <v>249</v>
      </c>
      <c r="V30" s="186">
        <v>0</v>
      </c>
      <c r="W30" s="198" t="s">
        <v>530</v>
      </c>
      <c r="X30" s="202" t="s">
        <v>530</v>
      </c>
      <c r="Y30" s="127" t="s">
        <v>429</v>
      </c>
      <c r="Z30" s="126" t="s">
        <v>426</v>
      </c>
      <c r="AA30" s="188" t="s">
        <v>535</v>
      </c>
      <c r="AB30" s="65" t="s">
        <v>188</v>
      </c>
    </row>
    <row r="31" spans="1:30" s="50" customFormat="1" ht="88.5" customHeight="1" x14ac:dyDescent="0.25">
      <c r="A31" s="99" t="s">
        <v>80</v>
      </c>
      <c r="B31" s="38" t="s">
        <v>81</v>
      </c>
      <c r="C31" s="26" t="s">
        <v>33</v>
      </c>
      <c r="D31" s="26" t="s">
        <v>34</v>
      </c>
      <c r="E31" s="28">
        <v>1.0728</v>
      </c>
      <c r="F31" s="29">
        <v>1</v>
      </c>
      <c r="G31" s="26" t="s">
        <v>35</v>
      </c>
      <c r="H31" s="26" t="s">
        <v>40</v>
      </c>
      <c r="I31" s="26" t="s">
        <v>41</v>
      </c>
      <c r="J31" s="26">
        <v>48</v>
      </c>
      <c r="K31" s="76">
        <v>48</v>
      </c>
      <c r="L31" s="63">
        <v>2020630010119</v>
      </c>
      <c r="M31" s="184" t="s">
        <v>88</v>
      </c>
      <c r="N31" s="56" t="s">
        <v>89</v>
      </c>
      <c r="O31" s="66" t="s">
        <v>292</v>
      </c>
      <c r="P31" s="56">
        <v>1</v>
      </c>
      <c r="Q31" s="56">
        <v>1</v>
      </c>
      <c r="R31" s="121">
        <v>0</v>
      </c>
      <c r="S31" s="108">
        <f t="shared" si="0"/>
        <v>0</v>
      </c>
      <c r="T31" s="73" t="s">
        <v>341</v>
      </c>
      <c r="U31" s="64" t="s">
        <v>249</v>
      </c>
      <c r="V31" s="186">
        <v>0</v>
      </c>
      <c r="W31" s="186"/>
      <c r="X31" s="183"/>
      <c r="Y31" s="127"/>
      <c r="Z31" s="127"/>
      <c r="AA31" s="188" t="s">
        <v>595</v>
      </c>
      <c r="AB31" s="65" t="s">
        <v>188</v>
      </c>
    </row>
    <row r="32" spans="1:30" s="50" customFormat="1" ht="94.5" customHeight="1" x14ac:dyDescent="0.25">
      <c r="A32" s="99" t="s">
        <v>80</v>
      </c>
      <c r="B32" s="38" t="s">
        <v>81</v>
      </c>
      <c r="C32" s="26" t="s">
        <v>33</v>
      </c>
      <c r="D32" s="26" t="s">
        <v>34</v>
      </c>
      <c r="E32" s="28">
        <v>1.0728</v>
      </c>
      <c r="F32" s="29">
        <v>1</v>
      </c>
      <c r="G32" s="26" t="s">
        <v>35</v>
      </c>
      <c r="H32" s="26" t="s">
        <v>40</v>
      </c>
      <c r="I32" s="26" t="s">
        <v>41</v>
      </c>
      <c r="J32" s="26">
        <v>48</v>
      </c>
      <c r="K32" s="76">
        <v>48</v>
      </c>
      <c r="L32" s="63">
        <v>2020630010119</v>
      </c>
      <c r="M32" s="184" t="s">
        <v>88</v>
      </c>
      <c r="N32" s="56" t="s">
        <v>89</v>
      </c>
      <c r="O32" s="66" t="s">
        <v>291</v>
      </c>
      <c r="P32" s="56">
        <v>1</v>
      </c>
      <c r="Q32" s="56">
        <v>1</v>
      </c>
      <c r="R32" s="121">
        <v>1</v>
      </c>
      <c r="S32" s="108">
        <f t="shared" si="0"/>
        <v>1</v>
      </c>
      <c r="T32" s="75" t="s">
        <v>251</v>
      </c>
      <c r="U32" s="64" t="s">
        <v>250</v>
      </c>
      <c r="V32" s="186">
        <v>176000000</v>
      </c>
      <c r="W32" s="186">
        <v>32923600</v>
      </c>
      <c r="X32" s="183">
        <f t="shared" si="1"/>
        <v>0.18706590909090909</v>
      </c>
      <c r="Y32" s="127"/>
      <c r="Z32" s="127"/>
      <c r="AA32" s="204" t="s">
        <v>474</v>
      </c>
      <c r="AB32" s="65" t="s">
        <v>188</v>
      </c>
    </row>
    <row r="33" spans="1:28" s="50" customFormat="1" ht="114.75" customHeight="1" x14ac:dyDescent="0.25">
      <c r="A33" s="99" t="s">
        <v>80</v>
      </c>
      <c r="B33" s="38" t="s">
        <v>81</v>
      </c>
      <c r="C33" s="26" t="s">
        <v>33</v>
      </c>
      <c r="D33" s="26" t="s">
        <v>34</v>
      </c>
      <c r="E33" s="28">
        <v>1.0728</v>
      </c>
      <c r="F33" s="29">
        <v>1</v>
      </c>
      <c r="G33" s="26" t="s">
        <v>35</v>
      </c>
      <c r="H33" s="26" t="s">
        <v>40</v>
      </c>
      <c r="I33" s="26" t="s">
        <v>41</v>
      </c>
      <c r="J33" s="26">
        <v>48</v>
      </c>
      <c r="K33" s="76">
        <v>48</v>
      </c>
      <c r="L33" s="63">
        <v>2020630010119</v>
      </c>
      <c r="M33" s="184" t="s">
        <v>88</v>
      </c>
      <c r="N33" s="56" t="s">
        <v>89</v>
      </c>
      <c r="O33" s="66" t="s">
        <v>290</v>
      </c>
      <c r="P33" s="56">
        <v>1</v>
      </c>
      <c r="Q33" s="56">
        <v>1</v>
      </c>
      <c r="R33" s="121">
        <v>1</v>
      </c>
      <c r="S33" s="108">
        <f t="shared" si="0"/>
        <v>1</v>
      </c>
      <c r="T33" s="73" t="s">
        <v>341</v>
      </c>
      <c r="U33" s="64" t="s">
        <v>249</v>
      </c>
      <c r="V33" s="186">
        <v>150000000</v>
      </c>
      <c r="W33" s="186">
        <v>150000000</v>
      </c>
      <c r="X33" s="183">
        <f t="shared" si="1"/>
        <v>1</v>
      </c>
      <c r="Y33" s="127" t="s">
        <v>429</v>
      </c>
      <c r="Z33" s="126" t="s">
        <v>426</v>
      </c>
      <c r="AA33" s="188" t="s">
        <v>438</v>
      </c>
      <c r="AB33" s="65" t="s">
        <v>188</v>
      </c>
    </row>
    <row r="34" spans="1:28" s="50" customFormat="1" ht="79.5" customHeight="1" x14ac:dyDescent="0.25">
      <c r="A34" s="99" t="s">
        <v>80</v>
      </c>
      <c r="B34" s="38" t="s">
        <v>81</v>
      </c>
      <c r="C34" s="26" t="s">
        <v>33</v>
      </c>
      <c r="D34" s="26" t="s">
        <v>34</v>
      </c>
      <c r="E34" s="28">
        <v>1.0728</v>
      </c>
      <c r="F34" s="29">
        <v>1</v>
      </c>
      <c r="G34" s="26" t="s">
        <v>35</v>
      </c>
      <c r="H34" s="26" t="s">
        <v>40</v>
      </c>
      <c r="I34" s="26" t="s">
        <v>41</v>
      </c>
      <c r="J34" s="26">
        <v>48</v>
      </c>
      <c r="K34" s="76">
        <v>48</v>
      </c>
      <c r="L34" s="63">
        <v>2020630010119</v>
      </c>
      <c r="M34" s="184" t="s">
        <v>88</v>
      </c>
      <c r="N34" s="56" t="s">
        <v>89</v>
      </c>
      <c r="O34" s="66" t="s">
        <v>256</v>
      </c>
      <c r="P34" s="56">
        <v>1</v>
      </c>
      <c r="Q34" s="56">
        <v>1</v>
      </c>
      <c r="R34" s="121">
        <v>0</v>
      </c>
      <c r="S34" s="108">
        <f t="shared" si="0"/>
        <v>0</v>
      </c>
      <c r="T34" s="73" t="s">
        <v>341</v>
      </c>
      <c r="U34" s="64" t="s">
        <v>249</v>
      </c>
      <c r="V34" s="186">
        <v>0</v>
      </c>
      <c r="W34" s="186"/>
      <c r="X34" s="183"/>
      <c r="Y34" s="127"/>
      <c r="Z34" s="127"/>
      <c r="AA34" s="188" t="s">
        <v>596</v>
      </c>
      <c r="AB34" s="65" t="s">
        <v>188</v>
      </c>
    </row>
    <row r="35" spans="1:28" s="24" customFormat="1" ht="123" customHeight="1" x14ac:dyDescent="0.25">
      <c r="A35" s="85" t="s">
        <v>80</v>
      </c>
      <c r="B35" s="38" t="s">
        <v>81</v>
      </c>
      <c r="C35" s="26" t="s">
        <v>33</v>
      </c>
      <c r="D35" s="27" t="s">
        <v>34</v>
      </c>
      <c r="E35" s="28">
        <v>1.0728</v>
      </c>
      <c r="F35" s="29">
        <v>1</v>
      </c>
      <c r="G35" s="27" t="s">
        <v>35</v>
      </c>
      <c r="H35" s="27" t="s">
        <v>42</v>
      </c>
      <c r="I35" s="30" t="s">
        <v>43</v>
      </c>
      <c r="J35" s="26">
        <v>29</v>
      </c>
      <c r="K35" s="76">
        <v>29</v>
      </c>
      <c r="L35" s="63">
        <v>2020630010106</v>
      </c>
      <c r="M35" s="56" t="s">
        <v>91</v>
      </c>
      <c r="N35" s="56" t="s">
        <v>92</v>
      </c>
      <c r="O35" s="69" t="s">
        <v>327</v>
      </c>
      <c r="P35" s="56">
        <v>0</v>
      </c>
      <c r="Q35" s="56">
        <v>1</v>
      </c>
      <c r="R35" s="121">
        <v>1</v>
      </c>
      <c r="S35" s="108">
        <f t="shared" si="0"/>
        <v>1</v>
      </c>
      <c r="T35" s="56" t="s">
        <v>186</v>
      </c>
      <c r="U35" s="56" t="s">
        <v>187</v>
      </c>
      <c r="V35" s="182">
        <v>103273485</v>
      </c>
      <c r="W35" s="198" t="s">
        <v>530</v>
      </c>
      <c r="X35" s="199" t="s">
        <v>530</v>
      </c>
      <c r="Y35" s="126"/>
      <c r="Z35" s="126"/>
      <c r="AA35" s="188" t="s">
        <v>439</v>
      </c>
      <c r="AB35" s="65" t="s">
        <v>188</v>
      </c>
    </row>
    <row r="36" spans="1:28" s="24" customFormat="1" ht="101.5" customHeight="1" x14ac:dyDescent="0.25">
      <c r="A36" s="99" t="s">
        <v>80</v>
      </c>
      <c r="B36" s="38" t="s">
        <v>81</v>
      </c>
      <c r="C36" s="26" t="s">
        <v>33</v>
      </c>
      <c r="D36" s="26" t="s">
        <v>34</v>
      </c>
      <c r="E36" s="28">
        <v>1.0728</v>
      </c>
      <c r="F36" s="29">
        <v>1</v>
      </c>
      <c r="G36" s="26" t="s">
        <v>35</v>
      </c>
      <c r="H36" s="26" t="s">
        <v>44</v>
      </c>
      <c r="I36" s="26" t="s">
        <v>45</v>
      </c>
      <c r="J36" s="26">
        <v>2800</v>
      </c>
      <c r="K36" s="76">
        <v>2800</v>
      </c>
      <c r="L36" s="63">
        <v>2020630010103</v>
      </c>
      <c r="M36" s="189" t="s">
        <v>93</v>
      </c>
      <c r="N36" s="70" t="s">
        <v>94</v>
      </c>
      <c r="O36" s="64" t="s">
        <v>95</v>
      </c>
      <c r="P36" s="56">
        <v>579</v>
      </c>
      <c r="Q36" s="56">
        <v>579</v>
      </c>
      <c r="R36" s="121">
        <v>625</v>
      </c>
      <c r="S36" s="108">
        <v>1</v>
      </c>
      <c r="T36" s="56" t="s">
        <v>191</v>
      </c>
      <c r="U36" s="56" t="s">
        <v>190</v>
      </c>
      <c r="V36" s="186">
        <v>0</v>
      </c>
      <c r="W36" s="198" t="s">
        <v>530</v>
      </c>
      <c r="X36" s="199" t="s">
        <v>530</v>
      </c>
      <c r="Y36" s="127" t="s">
        <v>429</v>
      </c>
      <c r="Z36" s="126" t="s">
        <v>426</v>
      </c>
      <c r="AA36" s="190" t="s">
        <v>508</v>
      </c>
      <c r="AB36" s="65" t="s">
        <v>192</v>
      </c>
    </row>
    <row r="37" spans="1:28" s="24" customFormat="1" ht="93.75" customHeight="1" x14ac:dyDescent="0.25">
      <c r="A37" s="99" t="s">
        <v>80</v>
      </c>
      <c r="B37" s="38" t="s">
        <v>81</v>
      </c>
      <c r="C37" s="26" t="s">
        <v>33</v>
      </c>
      <c r="D37" s="26" t="s">
        <v>34</v>
      </c>
      <c r="E37" s="28">
        <v>1.0728</v>
      </c>
      <c r="F37" s="29">
        <v>1</v>
      </c>
      <c r="G37" s="26" t="s">
        <v>35</v>
      </c>
      <c r="H37" s="26" t="s">
        <v>44</v>
      </c>
      <c r="I37" s="26" t="s">
        <v>45</v>
      </c>
      <c r="J37" s="26">
        <v>2800</v>
      </c>
      <c r="K37" s="76">
        <v>2800</v>
      </c>
      <c r="L37" s="63">
        <v>2020630010103</v>
      </c>
      <c r="M37" s="189" t="s">
        <v>93</v>
      </c>
      <c r="N37" s="70" t="s">
        <v>94</v>
      </c>
      <c r="O37" s="64" t="s">
        <v>598</v>
      </c>
      <c r="P37" s="56">
        <v>1</v>
      </c>
      <c r="Q37" s="56">
        <v>1</v>
      </c>
      <c r="R37" s="121">
        <v>0</v>
      </c>
      <c r="S37" s="108">
        <f t="shared" si="0"/>
        <v>0</v>
      </c>
      <c r="T37" s="56" t="s">
        <v>191</v>
      </c>
      <c r="U37" s="56" t="s">
        <v>190</v>
      </c>
      <c r="V37" s="186">
        <v>0</v>
      </c>
      <c r="W37" s="198"/>
      <c r="X37" s="203"/>
      <c r="Y37" s="127"/>
      <c r="Z37" s="127"/>
      <c r="AA37" s="145" t="s">
        <v>597</v>
      </c>
      <c r="AB37" s="65" t="s">
        <v>185</v>
      </c>
    </row>
    <row r="38" spans="1:28" s="24" customFormat="1" ht="106.5" customHeight="1" x14ac:dyDescent="0.25">
      <c r="A38" s="99" t="s">
        <v>80</v>
      </c>
      <c r="B38" s="38" t="s">
        <v>81</v>
      </c>
      <c r="C38" s="26" t="s">
        <v>33</v>
      </c>
      <c r="D38" s="26" t="s">
        <v>34</v>
      </c>
      <c r="E38" s="28">
        <v>1.0728</v>
      </c>
      <c r="F38" s="29">
        <v>1</v>
      </c>
      <c r="G38" s="26" t="s">
        <v>35</v>
      </c>
      <c r="H38" s="26" t="s">
        <v>44</v>
      </c>
      <c r="I38" s="26" t="s">
        <v>45</v>
      </c>
      <c r="J38" s="26">
        <v>2800</v>
      </c>
      <c r="K38" s="76">
        <v>2800</v>
      </c>
      <c r="L38" s="63">
        <v>2020630010103</v>
      </c>
      <c r="M38" s="189" t="s">
        <v>93</v>
      </c>
      <c r="N38" s="70" t="s">
        <v>94</v>
      </c>
      <c r="O38" s="64" t="s">
        <v>207</v>
      </c>
      <c r="P38" s="56">
        <v>1</v>
      </c>
      <c r="Q38" s="56">
        <v>1</v>
      </c>
      <c r="R38" s="121">
        <v>0</v>
      </c>
      <c r="S38" s="108">
        <f t="shared" si="0"/>
        <v>0</v>
      </c>
      <c r="T38" s="56" t="s">
        <v>191</v>
      </c>
      <c r="U38" s="56" t="s">
        <v>190</v>
      </c>
      <c r="V38" s="186">
        <v>0</v>
      </c>
      <c r="W38" s="186"/>
      <c r="X38" s="183"/>
      <c r="Y38" s="127"/>
      <c r="Z38" s="127"/>
      <c r="AA38" s="145" t="s">
        <v>599</v>
      </c>
      <c r="AB38" s="65" t="s">
        <v>185</v>
      </c>
    </row>
    <row r="39" spans="1:28" s="24" customFormat="1" ht="120" customHeight="1" x14ac:dyDescent="0.25">
      <c r="A39" s="85" t="s">
        <v>80</v>
      </c>
      <c r="B39" s="38" t="s">
        <v>81</v>
      </c>
      <c r="C39" s="26" t="s">
        <v>33</v>
      </c>
      <c r="D39" s="27" t="s">
        <v>34</v>
      </c>
      <c r="E39" s="28">
        <v>1.0728</v>
      </c>
      <c r="F39" s="29">
        <v>1</v>
      </c>
      <c r="G39" s="27" t="s">
        <v>35</v>
      </c>
      <c r="H39" s="27" t="s">
        <v>44</v>
      </c>
      <c r="I39" s="30" t="s">
        <v>45</v>
      </c>
      <c r="J39" s="161">
        <v>11600</v>
      </c>
      <c r="K39" s="159">
        <v>11600</v>
      </c>
      <c r="L39" s="63">
        <v>2020630010102</v>
      </c>
      <c r="M39" s="189" t="s">
        <v>96</v>
      </c>
      <c r="N39" s="70" t="s">
        <v>94</v>
      </c>
      <c r="O39" s="64" t="s">
        <v>97</v>
      </c>
      <c r="P39" s="56">
        <v>3469</v>
      </c>
      <c r="Q39" s="56">
        <v>3469</v>
      </c>
      <c r="R39" s="121">
        <v>5799</v>
      </c>
      <c r="S39" s="108">
        <v>1</v>
      </c>
      <c r="T39" s="68" t="s">
        <v>367</v>
      </c>
      <c r="U39" s="56" t="s">
        <v>190</v>
      </c>
      <c r="V39" s="186">
        <v>0</v>
      </c>
      <c r="W39" s="198" t="s">
        <v>530</v>
      </c>
      <c r="X39" s="199" t="s">
        <v>530</v>
      </c>
      <c r="Y39" s="127" t="s">
        <v>429</v>
      </c>
      <c r="Z39" s="126" t="s">
        <v>426</v>
      </c>
      <c r="AA39" s="190" t="s">
        <v>507</v>
      </c>
      <c r="AB39" s="65" t="s">
        <v>245</v>
      </c>
    </row>
    <row r="40" spans="1:28" s="24" customFormat="1" ht="75.75" customHeight="1" x14ac:dyDescent="0.25">
      <c r="A40" s="85" t="s">
        <v>80</v>
      </c>
      <c r="B40" s="38" t="s">
        <v>81</v>
      </c>
      <c r="C40" s="26" t="s">
        <v>33</v>
      </c>
      <c r="D40" s="27" t="s">
        <v>34</v>
      </c>
      <c r="E40" s="28">
        <v>1.0728</v>
      </c>
      <c r="F40" s="29">
        <v>1</v>
      </c>
      <c r="G40" s="27" t="s">
        <v>35</v>
      </c>
      <c r="H40" s="27" t="s">
        <v>44</v>
      </c>
      <c r="I40" s="30" t="s">
        <v>45</v>
      </c>
      <c r="J40" s="161">
        <v>11600</v>
      </c>
      <c r="K40" s="159">
        <v>11600</v>
      </c>
      <c r="L40" s="63">
        <v>2020630010102</v>
      </c>
      <c r="M40" s="189" t="s">
        <v>96</v>
      </c>
      <c r="N40" s="70" t="s">
        <v>94</v>
      </c>
      <c r="O40" s="64" t="s">
        <v>208</v>
      </c>
      <c r="P40" s="56">
        <v>1</v>
      </c>
      <c r="Q40" s="56">
        <v>1</v>
      </c>
      <c r="R40" s="121">
        <v>1</v>
      </c>
      <c r="S40" s="108">
        <f t="shared" si="0"/>
        <v>1</v>
      </c>
      <c r="T40" s="56" t="s">
        <v>193</v>
      </c>
      <c r="U40" s="56" t="s">
        <v>190</v>
      </c>
      <c r="V40" s="186">
        <v>441471303</v>
      </c>
      <c r="W40" s="186">
        <v>441471303</v>
      </c>
      <c r="X40" s="183">
        <f t="shared" si="1"/>
        <v>1</v>
      </c>
      <c r="Y40" s="127" t="s">
        <v>440</v>
      </c>
      <c r="Z40" s="127" t="s">
        <v>420</v>
      </c>
      <c r="AA40" s="190" t="s">
        <v>441</v>
      </c>
      <c r="AB40" s="65" t="s">
        <v>192</v>
      </c>
    </row>
    <row r="41" spans="1:28" s="50" customFormat="1" ht="60.75" customHeight="1" x14ac:dyDescent="0.25">
      <c r="A41" s="99" t="s">
        <v>80</v>
      </c>
      <c r="B41" s="38" t="s">
        <v>81</v>
      </c>
      <c r="C41" s="26" t="s">
        <v>33</v>
      </c>
      <c r="D41" s="26" t="s">
        <v>34</v>
      </c>
      <c r="E41" s="28">
        <v>1.0728</v>
      </c>
      <c r="F41" s="29">
        <v>1</v>
      </c>
      <c r="G41" s="26" t="s">
        <v>35</v>
      </c>
      <c r="H41" s="26" t="s">
        <v>44</v>
      </c>
      <c r="I41" s="26" t="s">
        <v>45</v>
      </c>
      <c r="J41" s="26">
        <v>9600</v>
      </c>
      <c r="K41" s="76">
        <v>9600</v>
      </c>
      <c r="L41" s="63">
        <v>2020630010101</v>
      </c>
      <c r="M41" s="189" t="s">
        <v>98</v>
      </c>
      <c r="N41" s="70" t="s">
        <v>99</v>
      </c>
      <c r="O41" s="64" t="s">
        <v>100</v>
      </c>
      <c r="P41" s="56">
        <v>990</v>
      </c>
      <c r="Q41" s="56">
        <v>990</v>
      </c>
      <c r="R41" s="121">
        <v>999</v>
      </c>
      <c r="S41" s="108">
        <v>1</v>
      </c>
      <c r="T41" s="56"/>
      <c r="U41" s="56"/>
      <c r="V41" s="186">
        <v>0</v>
      </c>
      <c r="W41" s="198" t="s">
        <v>530</v>
      </c>
      <c r="X41" s="199" t="s">
        <v>530</v>
      </c>
      <c r="Y41" s="127" t="s">
        <v>442</v>
      </c>
      <c r="Z41" s="126" t="s">
        <v>426</v>
      </c>
      <c r="AA41" s="190" t="s">
        <v>492</v>
      </c>
      <c r="AB41" s="65" t="s">
        <v>245</v>
      </c>
    </row>
    <row r="42" spans="1:28" s="24" customFormat="1" ht="74.25" customHeight="1" x14ac:dyDescent="0.25">
      <c r="A42" s="99" t="s">
        <v>80</v>
      </c>
      <c r="B42" s="38" t="s">
        <v>81</v>
      </c>
      <c r="C42" s="26" t="s">
        <v>33</v>
      </c>
      <c r="D42" s="26" t="s">
        <v>34</v>
      </c>
      <c r="E42" s="28">
        <v>1.0728</v>
      </c>
      <c r="F42" s="29">
        <v>1</v>
      </c>
      <c r="G42" s="26" t="s">
        <v>35</v>
      </c>
      <c r="H42" s="26" t="s">
        <v>44</v>
      </c>
      <c r="I42" s="26" t="s">
        <v>45</v>
      </c>
      <c r="J42" s="26">
        <v>9600</v>
      </c>
      <c r="K42" s="76">
        <v>9600</v>
      </c>
      <c r="L42" s="63">
        <v>2020630010101</v>
      </c>
      <c r="M42" s="189" t="s">
        <v>98</v>
      </c>
      <c r="N42" s="70" t="s">
        <v>335</v>
      </c>
      <c r="O42" s="64" t="s">
        <v>329</v>
      </c>
      <c r="P42" s="56">
        <v>0</v>
      </c>
      <c r="Q42" s="56">
        <v>1</v>
      </c>
      <c r="R42" s="121">
        <v>0</v>
      </c>
      <c r="S42" s="108">
        <f t="shared" si="0"/>
        <v>0</v>
      </c>
      <c r="T42" s="56" t="s">
        <v>193</v>
      </c>
      <c r="U42" s="56" t="s">
        <v>190</v>
      </c>
      <c r="V42" s="186">
        <v>37618998</v>
      </c>
      <c r="W42" s="198">
        <v>0</v>
      </c>
      <c r="X42" s="183">
        <f t="shared" si="1"/>
        <v>0</v>
      </c>
      <c r="Y42" s="127"/>
      <c r="Z42" s="127"/>
      <c r="AA42" s="145" t="s">
        <v>599</v>
      </c>
      <c r="AB42" s="65" t="s">
        <v>185</v>
      </c>
    </row>
    <row r="43" spans="1:28" s="24" customFormat="1" ht="89.25" customHeight="1" x14ac:dyDescent="0.25">
      <c r="A43" s="99" t="s">
        <v>80</v>
      </c>
      <c r="B43" s="38" t="s">
        <v>81</v>
      </c>
      <c r="C43" s="26" t="s">
        <v>33</v>
      </c>
      <c r="D43" s="26" t="s">
        <v>34</v>
      </c>
      <c r="E43" s="28">
        <v>1.0728</v>
      </c>
      <c r="F43" s="29">
        <v>1</v>
      </c>
      <c r="G43" s="26" t="s">
        <v>35</v>
      </c>
      <c r="H43" s="26" t="s">
        <v>44</v>
      </c>
      <c r="I43" s="26" t="s">
        <v>45</v>
      </c>
      <c r="J43" s="26">
        <v>9600</v>
      </c>
      <c r="K43" s="76">
        <v>9600</v>
      </c>
      <c r="L43" s="63">
        <v>2020630010101</v>
      </c>
      <c r="M43" s="189" t="s">
        <v>98</v>
      </c>
      <c r="N43" s="70" t="s">
        <v>336</v>
      </c>
      <c r="O43" s="64" t="s">
        <v>330</v>
      </c>
      <c r="P43" s="56">
        <v>1</v>
      </c>
      <c r="Q43" s="56">
        <v>1</v>
      </c>
      <c r="R43" s="121">
        <v>1</v>
      </c>
      <c r="S43" s="108">
        <f t="shared" si="0"/>
        <v>1</v>
      </c>
      <c r="T43" s="56" t="s">
        <v>193</v>
      </c>
      <c r="U43" s="56" t="s">
        <v>190</v>
      </c>
      <c r="V43" s="186">
        <v>32961813</v>
      </c>
      <c r="W43" s="186">
        <v>16754175</v>
      </c>
      <c r="X43" s="183">
        <f t="shared" si="1"/>
        <v>0.50829045720270305</v>
      </c>
      <c r="Y43" s="127" t="s">
        <v>444</v>
      </c>
      <c r="Z43" s="126" t="s">
        <v>426</v>
      </c>
      <c r="AA43" s="145" t="s">
        <v>482</v>
      </c>
      <c r="AB43" s="65" t="s">
        <v>185</v>
      </c>
    </row>
    <row r="44" spans="1:28" s="24" customFormat="1" ht="78" customHeight="1" x14ac:dyDescent="0.25">
      <c r="A44" s="99" t="s">
        <v>80</v>
      </c>
      <c r="B44" s="38" t="s">
        <v>81</v>
      </c>
      <c r="C44" s="26" t="s">
        <v>33</v>
      </c>
      <c r="D44" s="26" t="s">
        <v>34</v>
      </c>
      <c r="E44" s="28">
        <v>1.0728</v>
      </c>
      <c r="F44" s="29">
        <v>1</v>
      </c>
      <c r="G44" s="26" t="s">
        <v>35</v>
      </c>
      <c r="H44" s="26" t="s">
        <v>44</v>
      </c>
      <c r="I44" s="26" t="s">
        <v>45</v>
      </c>
      <c r="J44" s="26">
        <v>9600</v>
      </c>
      <c r="K44" s="76">
        <v>9600</v>
      </c>
      <c r="L44" s="63">
        <v>2020630010101</v>
      </c>
      <c r="M44" s="189" t="s">
        <v>98</v>
      </c>
      <c r="N44" s="70" t="s">
        <v>337</v>
      </c>
      <c r="O44" s="64" t="s">
        <v>294</v>
      </c>
      <c r="P44" s="56">
        <v>6</v>
      </c>
      <c r="Q44" s="56">
        <v>6</v>
      </c>
      <c r="R44" s="121">
        <v>9</v>
      </c>
      <c r="S44" s="108">
        <v>1</v>
      </c>
      <c r="T44" s="56" t="s">
        <v>193</v>
      </c>
      <c r="U44" s="56" t="s">
        <v>190</v>
      </c>
      <c r="V44" s="186">
        <v>0</v>
      </c>
      <c r="W44" s="198" t="s">
        <v>530</v>
      </c>
      <c r="X44" s="199" t="s">
        <v>530</v>
      </c>
      <c r="Y44" s="127" t="s">
        <v>429</v>
      </c>
      <c r="Z44" s="126" t="s">
        <v>426</v>
      </c>
      <c r="AA44" s="190" t="s">
        <v>443</v>
      </c>
      <c r="AB44" s="65" t="s">
        <v>185</v>
      </c>
    </row>
    <row r="45" spans="1:28" s="24" customFormat="1" ht="83.25" customHeight="1" x14ac:dyDescent="0.25">
      <c r="A45" s="99" t="s">
        <v>80</v>
      </c>
      <c r="B45" s="38" t="s">
        <v>81</v>
      </c>
      <c r="C45" s="26" t="s">
        <v>33</v>
      </c>
      <c r="D45" s="26" t="s">
        <v>34</v>
      </c>
      <c r="E45" s="28">
        <v>1.0728</v>
      </c>
      <c r="F45" s="29">
        <v>1</v>
      </c>
      <c r="G45" s="26" t="s">
        <v>35</v>
      </c>
      <c r="H45" s="26" t="s">
        <v>44</v>
      </c>
      <c r="I45" s="26" t="s">
        <v>45</v>
      </c>
      <c r="J45" s="26">
        <v>9600</v>
      </c>
      <c r="K45" s="76">
        <v>9600</v>
      </c>
      <c r="L45" s="63">
        <v>2020630010101</v>
      </c>
      <c r="M45" s="189" t="s">
        <v>98</v>
      </c>
      <c r="N45" s="70" t="s">
        <v>338</v>
      </c>
      <c r="O45" s="64" t="s">
        <v>324</v>
      </c>
      <c r="P45" s="56">
        <v>7</v>
      </c>
      <c r="Q45" s="56">
        <v>7</v>
      </c>
      <c r="R45" s="121">
        <v>7</v>
      </c>
      <c r="S45" s="108">
        <f t="shared" si="0"/>
        <v>1</v>
      </c>
      <c r="T45" s="68" t="s">
        <v>384</v>
      </c>
      <c r="U45" s="56" t="s">
        <v>380</v>
      </c>
      <c r="V45" s="186">
        <v>119038187</v>
      </c>
      <c r="W45" s="186">
        <f>75868421-W43</f>
        <v>59114246</v>
      </c>
      <c r="X45" s="183">
        <f t="shared" si="1"/>
        <v>0.49659901154240532</v>
      </c>
      <c r="Y45" s="127" t="s">
        <v>444</v>
      </c>
      <c r="Z45" s="126" t="s">
        <v>426</v>
      </c>
      <c r="AA45" s="204" t="s">
        <v>445</v>
      </c>
      <c r="AB45" s="65" t="s">
        <v>192</v>
      </c>
    </row>
    <row r="46" spans="1:28" s="24" customFormat="1" ht="92.25" customHeight="1" x14ac:dyDescent="0.25">
      <c r="A46" s="99" t="s">
        <v>80</v>
      </c>
      <c r="B46" s="38" t="s">
        <v>81</v>
      </c>
      <c r="C46" s="26" t="s">
        <v>33</v>
      </c>
      <c r="D46" s="48" t="s">
        <v>46</v>
      </c>
      <c r="E46" s="28">
        <v>0.185</v>
      </c>
      <c r="F46" s="29">
        <v>0.26</v>
      </c>
      <c r="G46" s="26" t="s">
        <v>35</v>
      </c>
      <c r="H46" s="26" t="s">
        <v>47</v>
      </c>
      <c r="I46" s="26" t="s">
        <v>41</v>
      </c>
      <c r="J46" s="36">
        <v>8</v>
      </c>
      <c r="K46" s="78">
        <v>16</v>
      </c>
      <c r="L46" s="63">
        <v>2020630010099</v>
      </c>
      <c r="M46" s="189" t="s">
        <v>101</v>
      </c>
      <c r="N46" s="70" t="s">
        <v>102</v>
      </c>
      <c r="O46" s="64" t="s">
        <v>103</v>
      </c>
      <c r="P46" s="56">
        <v>28</v>
      </c>
      <c r="Q46" s="56">
        <v>28</v>
      </c>
      <c r="R46" s="121">
        <v>28</v>
      </c>
      <c r="S46" s="108">
        <f t="shared" si="0"/>
        <v>1</v>
      </c>
      <c r="T46" s="56"/>
      <c r="U46" s="56"/>
      <c r="V46" s="186">
        <f>200000000-34284331</f>
        <v>165715669</v>
      </c>
      <c r="W46" s="198" t="s">
        <v>530</v>
      </c>
      <c r="X46" s="199" t="s">
        <v>530</v>
      </c>
      <c r="Y46" s="127" t="s">
        <v>429</v>
      </c>
      <c r="Z46" s="126" t="s">
        <v>426</v>
      </c>
      <c r="AA46" s="188" t="s">
        <v>493</v>
      </c>
      <c r="AB46" s="65" t="s">
        <v>220</v>
      </c>
    </row>
    <row r="47" spans="1:28" s="24" customFormat="1" ht="124.5" customHeight="1" x14ac:dyDescent="0.25">
      <c r="A47" s="99" t="s">
        <v>80</v>
      </c>
      <c r="B47" s="38" t="s">
        <v>81</v>
      </c>
      <c r="C47" s="26" t="s">
        <v>33</v>
      </c>
      <c r="D47" s="48" t="s">
        <v>46</v>
      </c>
      <c r="E47" s="28">
        <v>0.185</v>
      </c>
      <c r="F47" s="29">
        <v>0.26</v>
      </c>
      <c r="G47" s="26" t="s">
        <v>35</v>
      </c>
      <c r="H47" s="26" t="s">
        <v>47</v>
      </c>
      <c r="I47" s="26" t="s">
        <v>41</v>
      </c>
      <c r="J47" s="36">
        <v>8</v>
      </c>
      <c r="K47" s="78">
        <v>16</v>
      </c>
      <c r="L47" s="63">
        <v>2020630010099</v>
      </c>
      <c r="M47" s="189" t="s">
        <v>101</v>
      </c>
      <c r="N47" s="70" t="s">
        <v>102</v>
      </c>
      <c r="O47" s="64" t="s">
        <v>282</v>
      </c>
      <c r="P47" s="56">
        <v>1</v>
      </c>
      <c r="Q47" s="56">
        <v>1</v>
      </c>
      <c r="R47" s="121">
        <v>1</v>
      </c>
      <c r="S47" s="108">
        <f t="shared" si="0"/>
        <v>1</v>
      </c>
      <c r="T47" s="71" t="s">
        <v>385</v>
      </c>
      <c r="U47" s="56" t="s">
        <v>375</v>
      </c>
      <c r="V47" s="186">
        <v>30715988</v>
      </c>
      <c r="W47" s="186">
        <f>16754175</f>
        <v>16754175</v>
      </c>
      <c r="X47" s="183">
        <f t="shared" si="1"/>
        <v>0.54545453657554499</v>
      </c>
      <c r="Y47" s="127" t="s">
        <v>429</v>
      </c>
      <c r="Z47" s="126" t="s">
        <v>426</v>
      </c>
      <c r="AA47" s="190" t="s">
        <v>446</v>
      </c>
      <c r="AB47" s="65" t="s">
        <v>185</v>
      </c>
    </row>
    <row r="48" spans="1:28" s="24" customFormat="1" ht="59.25" customHeight="1" x14ac:dyDescent="0.25">
      <c r="A48" s="99" t="s">
        <v>80</v>
      </c>
      <c r="B48" s="38" t="s">
        <v>81</v>
      </c>
      <c r="C48" s="26" t="s">
        <v>33</v>
      </c>
      <c r="D48" s="48" t="s">
        <v>46</v>
      </c>
      <c r="E48" s="28">
        <v>0.185</v>
      </c>
      <c r="F48" s="29">
        <v>0.26</v>
      </c>
      <c r="G48" s="26" t="s">
        <v>35</v>
      </c>
      <c r="H48" s="26" t="s">
        <v>47</v>
      </c>
      <c r="I48" s="26" t="s">
        <v>41</v>
      </c>
      <c r="J48" s="36">
        <v>8</v>
      </c>
      <c r="K48" s="78">
        <v>16</v>
      </c>
      <c r="L48" s="63">
        <v>2020630010099</v>
      </c>
      <c r="M48" s="189" t="s">
        <v>101</v>
      </c>
      <c r="N48" s="70" t="s">
        <v>102</v>
      </c>
      <c r="O48" s="64" t="s">
        <v>323</v>
      </c>
      <c r="P48" s="56">
        <v>1</v>
      </c>
      <c r="Q48" s="56">
        <v>1</v>
      </c>
      <c r="R48" s="121">
        <v>0</v>
      </c>
      <c r="S48" s="108">
        <f t="shared" si="0"/>
        <v>0</v>
      </c>
      <c r="T48" s="56"/>
      <c r="U48" s="56" t="s">
        <v>376</v>
      </c>
      <c r="V48" s="186">
        <v>0</v>
      </c>
      <c r="W48" s="186"/>
      <c r="X48" s="183"/>
      <c r="Y48" s="127"/>
      <c r="Z48" s="127"/>
      <c r="AA48" s="145" t="s">
        <v>599</v>
      </c>
      <c r="AB48" s="65" t="s">
        <v>185</v>
      </c>
    </row>
    <row r="49" spans="1:28" s="24" customFormat="1" ht="105" customHeight="1" x14ac:dyDescent="0.25">
      <c r="A49" s="99" t="s">
        <v>80</v>
      </c>
      <c r="B49" s="38" t="s">
        <v>81</v>
      </c>
      <c r="C49" s="26" t="s">
        <v>33</v>
      </c>
      <c r="D49" s="48" t="s">
        <v>46</v>
      </c>
      <c r="E49" s="28">
        <v>0.185</v>
      </c>
      <c r="F49" s="29">
        <v>0.26</v>
      </c>
      <c r="G49" s="26" t="s">
        <v>35</v>
      </c>
      <c r="H49" s="26" t="s">
        <v>47</v>
      </c>
      <c r="I49" s="26" t="s">
        <v>41</v>
      </c>
      <c r="J49" s="36">
        <v>8</v>
      </c>
      <c r="K49" s="78">
        <v>16</v>
      </c>
      <c r="L49" s="63">
        <v>2020630010099</v>
      </c>
      <c r="M49" s="189" t="s">
        <v>101</v>
      </c>
      <c r="N49" s="70" t="s">
        <v>102</v>
      </c>
      <c r="O49" s="64" t="s">
        <v>209</v>
      </c>
      <c r="P49" s="56">
        <v>1</v>
      </c>
      <c r="Q49" s="56">
        <v>2</v>
      </c>
      <c r="R49" s="121">
        <v>0</v>
      </c>
      <c r="S49" s="108">
        <f t="shared" si="0"/>
        <v>0</v>
      </c>
      <c r="T49" s="56" t="s">
        <v>195</v>
      </c>
      <c r="U49" s="56" t="s">
        <v>194</v>
      </c>
      <c r="V49" s="186">
        <v>0</v>
      </c>
      <c r="W49" s="186"/>
      <c r="X49" s="183"/>
      <c r="Y49" s="127"/>
      <c r="Z49" s="127"/>
      <c r="AA49" s="190" t="s">
        <v>447</v>
      </c>
      <c r="AB49" s="65" t="s">
        <v>185</v>
      </c>
    </row>
    <row r="50" spans="1:28" s="24" customFormat="1" ht="85.5" customHeight="1" x14ac:dyDescent="0.25">
      <c r="A50" s="99" t="s">
        <v>80</v>
      </c>
      <c r="B50" s="38" t="s">
        <v>81</v>
      </c>
      <c r="C50" s="26" t="s">
        <v>33</v>
      </c>
      <c r="D50" s="48" t="s">
        <v>46</v>
      </c>
      <c r="E50" s="28">
        <v>0.185</v>
      </c>
      <c r="F50" s="29">
        <v>0.26</v>
      </c>
      <c r="G50" s="26" t="s">
        <v>35</v>
      </c>
      <c r="H50" s="26" t="s">
        <v>47</v>
      </c>
      <c r="I50" s="26" t="s">
        <v>41</v>
      </c>
      <c r="J50" s="36">
        <v>8</v>
      </c>
      <c r="K50" s="78">
        <v>16</v>
      </c>
      <c r="L50" s="63">
        <v>2020630010099</v>
      </c>
      <c r="M50" s="189" t="s">
        <v>101</v>
      </c>
      <c r="N50" s="70" t="s">
        <v>102</v>
      </c>
      <c r="O50" s="64" t="s">
        <v>210</v>
      </c>
      <c r="P50" s="56">
        <v>0</v>
      </c>
      <c r="Q50" s="56">
        <v>1</v>
      </c>
      <c r="R50" s="121">
        <v>0</v>
      </c>
      <c r="S50" s="108">
        <f t="shared" si="0"/>
        <v>0</v>
      </c>
      <c r="T50" s="56" t="s">
        <v>195</v>
      </c>
      <c r="U50" s="56" t="s">
        <v>194</v>
      </c>
      <c r="V50" s="186">
        <f>200000000-34284331</f>
        <v>165715669</v>
      </c>
      <c r="W50" s="186">
        <v>0</v>
      </c>
      <c r="X50" s="183">
        <f t="shared" si="1"/>
        <v>0</v>
      </c>
      <c r="Y50" s="127"/>
      <c r="Z50" s="127"/>
      <c r="AA50" s="145" t="s">
        <v>536</v>
      </c>
      <c r="AB50" s="65" t="s">
        <v>185</v>
      </c>
    </row>
    <row r="51" spans="1:28" s="24" customFormat="1" ht="89.25" customHeight="1" x14ac:dyDescent="0.25">
      <c r="A51" s="99" t="s">
        <v>80</v>
      </c>
      <c r="B51" s="38" t="s">
        <v>81</v>
      </c>
      <c r="C51" s="26" t="s">
        <v>33</v>
      </c>
      <c r="D51" s="48" t="s">
        <v>46</v>
      </c>
      <c r="E51" s="28">
        <v>0.185</v>
      </c>
      <c r="F51" s="29">
        <v>0.26</v>
      </c>
      <c r="G51" s="26" t="s">
        <v>35</v>
      </c>
      <c r="H51" s="26" t="s">
        <v>47</v>
      </c>
      <c r="I51" s="26" t="s">
        <v>41</v>
      </c>
      <c r="J51" s="36">
        <v>8</v>
      </c>
      <c r="K51" s="78">
        <v>16</v>
      </c>
      <c r="L51" s="63">
        <v>2020630010099</v>
      </c>
      <c r="M51" s="189" t="s">
        <v>101</v>
      </c>
      <c r="N51" s="70" t="s">
        <v>102</v>
      </c>
      <c r="O51" s="64" t="s">
        <v>372</v>
      </c>
      <c r="P51" s="56">
        <v>0</v>
      </c>
      <c r="Q51" s="56">
        <v>2</v>
      </c>
      <c r="R51" s="121">
        <v>2</v>
      </c>
      <c r="S51" s="108">
        <f t="shared" si="0"/>
        <v>1</v>
      </c>
      <c r="T51" s="72" t="s">
        <v>385</v>
      </c>
      <c r="U51" s="56" t="s">
        <v>371</v>
      </c>
      <c r="V51" s="186">
        <v>61431976</v>
      </c>
      <c r="W51" s="191">
        <f>78622530-W47-W52-W53</f>
        <v>30492600</v>
      </c>
      <c r="X51" s="183">
        <f t="shared" si="1"/>
        <v>0.4963636527009973</v>
      </c>
      <c r="Y51" s="127" t="s">
        <v>429</v>
      </c>
      <c r="Z51" s="126" t="s">
        <v>426</v>
      </c>
      <c r="AA51" s="192" t="s">
        <v>611</v>
      </c>
      <c r="AB51" s="65" t="s">
        <v>185</v>
      </c>
    </row>
    <row r="52" spans="1:28" s="24" customFormat="1" ht="100.5" customHeight="1" x14ac:dyDescent="0.25">
      <c r="A52" s="99" t="s">
        <v>80</v>
      </c>
      <c r="B52" s="38" t="s">
        <v>81</v>
      </c>
      <c r="C52" s="26" t="s">
        <v>33</v>
      </c>
      <c r="D52" s="48" t="s">
        <v>46</v>
      </c>
      <c r="E52" s="28">
        <v>0.185</v>
      </c>
      <c r="F52" s="29">
        <v>0.26</v>
      </c>
      <c r="G52" s="26" t="s">
        <v>35</v>
      </c>
      <c r="H52" s="26" t="s">
        <v>47</v>
      </c>
      <c r="I52" s="26" t="s">
        <v>41</v>
      </c>
      <c r="J52" s="36">
        <v>8</v>
      </c>
      <c r="K52" s="78">
        <v>16</v>
      </c>
      <c r="L52" s="63">
        <v>2020630010099</v>
      </c>
      <c r="M52" s="189" t="s">
        <v>101</v>
      </c>
      <c r="N52" s="70" t="s">
        <v>102</v>
      </c>
      <c r="O52" s="64" t="s">
        <v>373</v>
      </c>
      <c r="P52" s="56">
        <v>0</v>
      </c>
      <c r="Q52" s="56">
        <v>1</v>
      </c>
      <c r="R52" s="121">
        <v>1</v>
      </c>
      <c r="S52" s="108">
        <f t="shared" si="0"/>
        <v>1</v>
      </c>
      <c r="T52" s="72" t="s">
        <v>385</v>
      </c>
      <c r="U52" s="56" t="s">
        <v>371</v>
      </c>
      <c r="V52" s="186">
        <v>31832933</v>
      </c>
      <c r="W52" s="191">
        <v>16754175</v>
      </c>
      <c r="X52" s="183">
        <f t="shared" si="1"/>
        <v>0.52631578120684008</v>
      </c>
      <c r="Y52" s="127" t="s">
        <v>429</v>
      </c>
      <c r="Z52" s="126" t="s">
        <v>426</v>
      </c>
      <c r="AA52" s="204" t="s">
        <v>448</v>
      </c>
      <c r="AB52" s="65" t="s">
        <v>185</v>
      </c>
    </row>
    <row r="53" spans="1:28" s="24" customFormat="1" ht="81.75" customHeight="1" x14ac:dyDescent="0.25">
      <c r="A53" s="99" t="s">
        <v>80</v>
      </c>
      <c r="B53" s="38" t="s">
        <v>81</v>
      </c>
      <c r="C53" s="26" t="s">
        <v>33</v>
      </c>
      <c r="D53" s="48" t="s">
        <v>46</v>
      </c>
      <c r="E53" s="28">
        <v>0.185</v>
      </c>
      <c r="F53" s="29">
        <v>0.26</v>
      </c>
      <c r="G53" s="26" t="s">
        <v>35</v>
      </c>
      <c r="H53" s="26" t="s">
        <v>47</v>
      </c>
      <c r="I53" s="26" t="s">
        <v>41</v>
      </c>
      <c r="J53" s="36">
        <v>8</v>
      </c>
      <c r="K53" s="78">
        <v>16</v>
      </c>
      <c r="L53" s="63">
        <v>2020630010099</v>
      </c>
      <c r="M53" s="189" t="s">
        <v>101</v>
      </c>
      <c r="N53" s="70" t="s">
        <v>102</v>
      </c>
      <c r="O53" s="64" t="s">
        <v>374</v>
      </c>
      <c r="P53" s="56">
        <v>0</v>
      </c>
      <c r="Q53" s="56">
        <v>1</v>
      </c>
      <c r="R53" s="121">
        <v>1</v>
      </c>
      <c r="S53" s="108">
        <f t="shared" si="0"/>
        <v>1</v>
      </c>
      <c r="T53" s="72" t="s">
        <v>385</v>
      </c>
      <c r="U53" s="56" t="s">
        <v>371</v>
      </c>
      <c r="V53" s="186">
        <v>25587765</v>
      </c>
      <c r="W53" s="191">
        <v>14621580</v>
      </c>
      <c r="X53" s="183">
        <f t="shared" si="1"/>
        <v>0.5714285714285714</v>
      </c>
      <c r="Y53" s="127" t="s">
        <v>429</v>
      </c>
      <c r="Z53" s="126" t="s">
        <v>426</v>
      </c>
      <c r="AA53" s="204" t="s">
        <v>448</v>
      </c>
      <c r="AB53" s="65" t="s">
        <v>185</v>
      </c>
    </row>
    <row r="54" spans="1:28" s="24" customFormat="1" ht="63.75" customHeight="1" x14ac:dyDescent="0.25">
      <c r="A54" s="85" t="s">
        <v>80</v>
      </c>
      <c r="B54" s="38" t="s">
        <v>81</v>
      </c>
      <c r="C54" s="26" t="s">
        <v>33</v>
      </c>
      <c r="D54" s="35" t="s">
        <v>46</v>
      </c>
      <c r="E54" s="28">
        <v>0.185</v>
      </c>
      <c r="F54" s="29">
        <v>0.26</v>
      </c>
      <c r="G54" s="27" t="s">
        <v>35</v>
      </c>
      <c r="H54" s="27" t="s">
        <v>44</v>
      </c>
      <c r="I54" s="30" t="s">
        <v>48</v>
      </c>
      <c r="J54" s="36">
        <v>96000</v>
      </c>
      <c r="K54" s="78">
        <v>96000</v>
      </c>
      <c r="L54" s="63">
        <v>2020630010097</v>
      </c>
      <c r="M54" s="56" t="s">
        <v>104</v>
      </c>
      <c r="N54" s="62" t="s">
        <v>105</v>
      </c>
      <c r="O54" s="64" t="s">
        <v>196</v>
      </c>
      <c r="P54" s="56">
        <v>27</v>
      </c>
      <c r="Q54" s="56">
        <v>27</v>
      </c>
      <c r="R54" s="121">
        <v>27</v>
      </c>
      <c r="S54" s="108">
        <f t="shared" si="0"/>
        <v>1</v>
      </c>
      <c r="T54" s="56" t="s">
        <v>197</v>
      </c>
      <c r="U54" s="56" t="s">
        <v>194</v>
      </c>
      <c r="V54" s="186">
        <v>0</v>
      </c>
      <c r="W54" s="198" t="s">
        <v>530</v>
      </c>
      <c r="X54" s="199" t="s">
        <v>530</v>
      </c>
      <c r="Y54" s="127" t="s">
        <v>429</v>
      </c>
      <c r="Z54" s="126" t="s">
        <v>426</v>
      </c>
      <c r="AA54" s="204" t="s">
        <v>449</v>
      </c>
      <c r="AB54" s="65" t="s">
        <v>185</v>
      </c>
    </row>
    <row r="55" spans="1:28" s="24" customFormat="1" ht="73.5" customHeight="1" x14ac:dyDescent="0.25">
      <c r="A55" s="99" t="s">
        <v>80</v>
      </c>
      <c r="B55" s="38" t="s">
        <v>81</v>
      </c>
      <c r="C55" s="26" t="s">
        <v>33</v>
      </c>
      <c r="D55" s="48" t="s">
        <v>46</v>
      </c>
      <c r="E55" s="28">
        <v>0.185</v>
      </c>
      <c r="F55" s="29">
        <v>0.26</v>
      </c>
      <c r="G55" s="26" t="s">
        <v>35</v>
      </c>
      <c r="H55" s="26" t="s">
        <v>44</v>
      </c>
      <c r="I55" s="26" t="s">
        <v>48</v>
      </c>
      <c r="J55" s="26">
        <v>32000</v>
      </c>
      <c r="K55" s="76">
        <v>32000</v>
      </c>
      <c r="L55" s="63">
        <v>2020630010093</v>
      </c>
      <c r="M55" s="66" t="s">
        <v>106</v>
      </c>
      <c r="N55" s="70" t="s">
        <v>107</v>
      </c>
      <c r="O55" s="64" t="s">
        <v>108</v>
      </c>
      <c r="P55" s="56">
        <v>20</v>
      </c>
      <c r="Q55" s="56">
        <v>20</v>
      </c>
      <c r="R55" s="121">
        <v>20</v>
      </c>
      <c r="S55" s="108">
        <f t="shared" si="0"/>
        <v>1</v>
      </c>
      <c r="T55" s="56" t="s">
        <v>198</v>
      </c>
      <c r="U55" s="56" t="s">
        <v>194</v>
      </c>
      <c r="V55" s="186">
        <v>0</v>
      </c>
      <c r="W55" s="198" t="s">
        <v>530</v>
      </c>
      <c r="X55" s="199" t="s">
        <v>530</v>
      </c>
      <c r="Y55" s="127" t="s">
        <v>450</v>
      </c>
      <c r="Z55" s="126" t="s">
        <v>426</v>
      </c>
      <c r="AA55" s="145" t="s">
        <v>451</v>
      </c>
      <c r="AB55" s="65" t="s">
        <v>185</v>
      </c>
    </row>
    <row r="56" spans="1:28" s="24" customFormat="1" ht="130.5" customHeight="1" x14ac:dyDescent="0.25">
      <c r="A56" s="99" t="s">
        <v>80</v>
      </c>
      <c r="B56" s="38" t="s">
        <v>81</v>
      </c>
      <c r="C56" s="26" t="s">
        <v>33</v>
      </c>
      <c r="D56" s="48" t="s">
        <v>46</v>
      </c>
      <c r="E56" s="28">
        <v>0.185</v>
      </c>
      <c r="F56" s="29">
        <v>0.26</v>
      </c>
      <c r="G56" s="26" t="s">
        <v>35</v>
      </c>
      <c r="H56" s="26" t="s">
        <v>44</v>
      </c>
      <c r="I56" s="26" t="s">
        <v>48</v>
      </c>
      <c r="J56" s="26">
        <v>32000</v>
      </c>
      <c r="K56" s="76">
        <v>32000</v>
      </c>
      <c r="L56" s="63">
        <v>2020630010093</v>
      </c>
      <c r="M56" s="66" t="s">
        <v>106</v>
      </c>
      <c r="N56" s="70" t="s">
        <v>107</v>
      </c>
      <c r="O56" s="64" t="s">
        <v>302</v>
      </c>
      <c r="P56" s="56">
        <v>1</v>
      </c>
      <c r="Q56" s="56">
        <v>1</v>
      </c>
      <c r="R56" s="121">
        <v>1</v>
      </c>
      <c r="S56" s="108">
        <f t="shared" si="0"/>
        <v>1</v>
      </c>
      <c r="T56" s="56" t="s">
        <v>198</v>
      </c>
      <c r="U56" s="56" t="s">
        <v>194</v>
      </c>
      <c r="V56" s="186">
        <v>100000000</v>
      </c>
      <c r="W56" s="186">
        <v>0</v>
      </c>
      <c r="X56" s="183">
        <f t="shared" si="1"/>
        <v>0</v>
      </c>
      <c r="Y56" s="127" t="s">
        <v>450</v>
      </c>
      <c r="Z56" s="126" t="s">
        <v>426</v>
      </c>
      <c r="AA56" s="145" t="s">
        <v>475</v>
      </c>
      <c r="AB56" s="65" t="s">
        <v>185</v>
      </c>
    </row>
    <row r="57" spans="1:28" s="24" customFormat="1" ht="99" customHeight="1" x14ac:dyDescent="0.25">
      <c r="A57" s="99" t="s">
        <v>80</v>
      </c>
      <c r="B57" s="38" t="s">
        <v>81</v>
      </c>
      <c r="C57" s="26" t="s">
        <v>33</v>
      </c>
      <c r="D57" s="48" t="s">
        <v>46</v>
      </c>
      <c r="E57" s="28">
        <v>0.185</v>
      </c>
      <c r="F57" s="29">
        <v>0.26</v>
      </c>
      <c r="G57" s="26" t="s">
        <v>35</v>
      </c>
      <c r="H57" s="26" t="s">
        <v>49</v>
      </c>
      <c r="I57" s="26" t="s">
        <v>50</v>
      </c>
      <c r="J57" s="26">
        <v>34000</v>
      </c>
      <c r="K57" s="76">
        <v>36000</v>
      </c>
      <c r="L57" s="63">
        <v>2021630010007</v>
      </c>
      <c r="M57" s="66" t="s">
        <v>109</v>
      </c>
      <c r="N57" s="70" t="s">
        <v>110</v>
      </c>
      <c r="O57" s="64" t="s">
        <v>111</v>
      </c>
      <c r="P57" s="56">
        <v>12</v>
      </c>
      <c r="Q57" s="56">
        <v>20</v>
      </c>
      <c r="R57" s="121">
        <v>40</v>
      </c>
      <c r="S57" s="108">
        <v>1</v>
      </c>
      <c r="T57" s="68"/>
      <c r="U57" s="68"/>
      <c r="V57" s="186">
        <v>0</v>
      </c>
      <c r="W57" s="198" t="s">
        <v>530</v>
      </c>
      <c r="X57" s="199" t="s">
        <v>530</v>
      </c>
      <c r="Y57" s="127" t="s">
        <v>429</v>
      </c>
      <c r="Z57" s="126" t="s">
        <v>426</v>
      </c>
      <c r="AA57" s="190" t="s">
        <v>452</v>
      </c>
      <c r="AB57" s="65" t="s">
        <v>221</v>
      </c>
    </row>
    <row r="58" spans="1:28" s="24" customFormat="1" ht="99" customHeight="1" x14ac:dyDescent="0.25">
      <c r="A58" s="99" t="s">
        <v>80</v>
      </c>
      <c r="B58" s="38" t="s">
        <v>81</v>
      </c>
      <c r="C58" s="26" t="s">
        <v>33</v>
      </c>
      <c r="D58" s="48" t="s">
        <v>46</v>
      </c>
      <c r="E58" s="28">
        <v>0.185</v>
      </c>
      <c r="F58" s="29">
        <v>0.26</v>
      </c>
      <c r="G58" s="26" t="s">
        <v>35</v>
      </c>
      <c r="H58" s="26" t="s">
        <v>49</v>
      </c>
      <c r="I58" s="26" t="s">
        <v>50</v>
      </c>
      <c r="J58" s="26">
        <v>34000</v>
      </c>
      <c r="K58" s="76">
        <v>36000</v>
      </c>
      <c r="L58" s="63">
        <v>2021630010007</v>
      </c>
      <c r="M58" s="66" t="s">
        <v>109</v>
      </c>
      <c r="N58" s="70" t="s">
        <v>110</v>
      </c>
      <c r="O58" s="64" t="s">
        <v>303</v>
      </c>
      <c r="P58" s="56">
        <v>12</v>
      </c>
      <c r="Q58" s="56">
        <v>20</v>
      </c>
      <c r="R58" s="121">
        <v>40</v>
      </c>
      <c r="S58" s="108">
        <v>1</v>
      </c>
      <c r="T58" s="73" t="s">
        <v>344</v>
      </c>
      <c r="U58" s="56" t="s">
        <v>194</v>
      </c>
      <c r="V58" s="187">
        <f>265200000-265200000+2030056533-16754175</f>
        <v>2013302358</v>
      </c>
      <c r="W58" s="187">
        <v>0</v>
      </c>
      <c r="X58" s="183">
        <f t="shared" si="1"/>
        <v>0</v>
      </c>
      <c r="Y58" s="127" t="s">
        <v>429</v>
      </c>
      <c r="Z58" s="126" t="s">
        <v>426</v>
      </c>
      <c r="AA58" s="190" t="s">
        <v>483</v>
      </c>
      <c r="AB58" s="65" t="s">
        <v>183</v>
      </c>
    </row>
    <row r="59" spans="1:28" s="24" customFormat="1" ht="99" customHeight="1" x14ac:dyDescent="0.25">
      <c r="A59" s="99" t="s">
        <v>80</v>
      </c>
      <c r="B59" s="38" t="s">
        <v>81</v>
      </c>
      <c r="C59" s="26" t="s">
        <v>33</v>
      </c>
      <c r="D59" s="48" t="s">
        <v>46</v>
      </c>
      <c r="E59" s="28">
        <v>0.185</v>
      </c>
      <c r="F59" s="29">
        <v>0.26</v>
      </c>
      <c r="G59" s="26" t="s">
        <v>35</v>
      </c>
      <c r="H59" s="26" t="s">
        <v>49</v>
      </c>
      <c r="I59" s="26" t="s">
        <v>50</v>
      </c>
      <c r="J59" s="26">
        <v>34000</v>
      </c>
      <c r="K59" s="76">
        <v>36000</v>
      </c>
      <c r="L59" s="63">
        <v>2021630010007</v>
      </c>
      <c r="M59" s="66" t="s">
        <v>109</v>
      </c>
      <c r="N59" s="70" t="s">
        <v>110</v>
      </c>
      <c r="O59" s="64" t="s">
        <v>304</v>
      </c>
      <c r="P59" s="56">
        <v>0</v>
      </c>
      <c r="Q59" s="56">
        <v>1</v>
      </c>
      <c r="R59" s="121">
        <v>1</v>
      </c>
      <c r="S59" s="108">
        <f t="shared" si="0"/>
        <v>1</v>
      </c>
      <c r="T59" s="73" t="s">
        <v>344</v>
      </c>
      <c r="U59" s="56" t="s">
        <v>194</v>
      </c>
      <c r="V59" s="187">
        <f>30496000</f>
        <v>30496000</v>
      </c>
      <c r="W59" s="187">
        <v>0</v>
      </c>
      <c r="X59" s="183">
        <f t="shared" si="1"/>
        <v>0</v>
      </c>
      <c r="Y59" s="128" t="s">
        <v>453</v>
      </c>
      <c r="Z59" s="128" t="s">
        <v>454</v>
      </c>
      <c r="AA59" s="190" t="s">
        <v>455</v>
      </c>
      <c r="AB59" s="65" t="s">
        <v>183</v>
      </c>
    </row>
    <row r="60" spans="1:28" s="24" customFormat="1" ht="90.75" customHeight="1" x14ac:dyDescent="0.25">
      <c r="A60" s="99" t="s">
        <v>80</v>
      </c>
      <c r="B60" s="38" t="s">
        <v>81</v>
      </c>
      <c r="C60" s="26" t="s">
        <v>33</v>
      </c>
      <c r="D60" s="48" t="s">
        <v>46</v>
      </c>
      <c r="E60" s="28">
        <v>0.185</v>
      </c>
      <c r="F60" s="29">
        <v>0.26</v>
      </c>
      <c r="G60" s="26" t="s">
        <v>35</v>
      </c>
      <c r="H60" s="26" t="s">
        <v>49</v>
      </c>
      <c r="I60" s="26" t="s">
        <v>50</v>
      </c>
      <c r="J60" s="26">
        <v>34000</v>
      </c>
      <c r="K60" s="76">
        <v>36000</v>
      </c>
      <c r="L60" s="63">
        <v>2021630010007</v>
      </c>
      <c r="M60" s="66" t="s">
        <v>109</v>
      </c>
      <c r="N60" s="70" t="s">
        <v>110</v>
      </c>
      <c r="O60" s="64" t="s">
        <v>305</v>
      </c>
      <c r="P60" s="56">
        <v>0</v>
      </c>
      <c r="Q60" s="56">
        <v>1</v>
      </c>
      <c r="R60" s="121">
        <v>0</v>
      </c>
      <c r="S60" s="108">
        <f t="shared" si="0"/>
        <v>0</v>
      </c>
      <c r="T60" s="73" t="s">
        <v>345</v>
      </c>
      <c r="U60" s="193" t="s">
        <v>306</v>
      </c>
      <c r="V60" s="187">
        <v>100000000</v>
      </c>
      <c r="W60" s="187">
        <v>0</v>
      </c>
      <c r="X60" s="183">
        <f t="shared" si="1"/>
        <v>0</v>
      </c>
      <c r="Y60" s="128"/>
      <c r="Z60" s="128"/>
      <c r="AA60" s="204" t="s">
        <v>600</v>
      </c>
      <c r="AB60" s="65" t="s">
        <v>183</v>
      </c>
    </row>
    <row r="61" spans="1:28" s="24" customFormat="1" ht="116.25" customHeight="1" x14ac:dyDescent="0.25">
      <c r="A61" s="99" t="s">
        <v>80</v>
      </c>
      <c r="B61" s="38" t="s">
        <v>81</v>
      </c>
      <c r="C61" s="26" t="s">
        <v>33</v>
      </c>
      <c r="D61" s="48" t="s">
        <v>46</v>
      </c>
      <c r="E61" s="28">
        <v>0.185</v>
      </c>
      <c r="F61" s="29">
        <v>0.26</v>
      </c>
      <c r="G61" s="26" t="s">
        <v>35</v>
      </c>
      <c r="H61" s="26" t="s">
        <v>49</v>
      </c>
      <c r="I61" s="26" t="s">
        <v>50</v>
      </c>
      <c r="J61" s="26">
        <v>34000</v>
      </c>
      <c r="K61" s="76">
        <v>36000</v>
      </c>
      <c r="L61" s="63">
        <v>2021630010007</v>
      </c>
      <c r="M61" s="66" t="s">
        <v>109</v>
      </c>
      <c r="N61" s="70" t="s">
        <v>110</v>
      </c>
      <c r="O61" s="64" t="s">
        <v>307</v>
      </c>
      <c r="P61" s="56">
        <v>1</v>
      </c>
      <c r="Q61" s="56">
        <v>1</v>
      </c>
      <c r="R61" s="121">
        <v>1</v>
      </c>
      <c r="S61" s="108">
        <f t="shared" si="0"/>
        <v>1</v>
      </c>
      <c r="T61" s="73" t="s">
        <v>382</v>
      </c>
      <c r="U61" s="193" t="s">
        <v>381</v>
      </c>
      <c r="V61" s="187">
        <f>40000000+33508350</f>
        <v>73508350</v>
      </c>
      <c r="W61" s="187">
        <f>20105010</f>
        <v>20105010</v>
      </c>
      <c r="X61" s="183">
        <f t="shared" si="1"/>
        <v>0.27350647919590088</v>
      </c>
      <c r="Y61" s="127" t="s">
        <v>429</v>
      </c>
      <c r="Z61" s="126" t="s">
        <v>426</v>
      </c>
      <c r="AA61" s="190" t="s">
        <v>456</v>
      </c>
      <c r="AB61" s="65" t="s">
        <v>183</v>
      </c>
    </row>
    <row r="62" spans="1:28" s="24" customFormat="1" ht="113.25" customHeight="1" x14ac:dyDescent="0.25">
      <c r="A62" s="99" t="s">
        <v>80</v>
      </c>
      <c r="B62" s="38" t="s">
        <v>81</v>
      </c>
      <c r="C62" s="26" t="s">
        <v>33</v>
      </c>
      <c r="D62" s="48" t="s">
        <v>46</v>
      </c>
      <c r="E62" s="28">
        <v>0.185</v>
      </c>
      <c r="F62" s="29">
        <v>0.26</v>
      </c>
      <c r="G62" s="26" t="s">
        <v>35</v>
      </c>
      <c r="H62" s="26" t="s">
        <v>49</v>
      </c>
      <c r="I62" s="26" t="s">
        <v>50</v>
      </c>
      <c r="J62" s="26">
        <v>34000</v>
      </c>
      <c r="K62" s="76">
        <v>36000</v>
      </c>
      <c r="L62" s="63">
        <v>2021630010007</v>
      </c>
      <c r="M62" s="66" t="s">
        <v>109</v>
      </c>
      <c r="N62" s="70" t="s">
        <v>110</v>
      </c>
      <c r="O62" s="64" t="s">
        <v>308</v>
      </c>
      <c r="P62" s="56">
        <v>1</v>
      </c>
      <c r="Q62" s="56">
        <v>1</v>
      </c>
      <c r="R62" s="121">
        <v>1</v>
      </c>
      <c r="S62" s="108">
        <f t="shared" si="0"/>
        <v>1</v>
      </c>
      <c r="T62" s="73" t="s">
        <v>383</v>
      </c>
      <c r="U62" s="193" t="s">
        <v>381</v>
      </c>
      <c r="V62" s="187">
        <f>40000000+33508350</f>
        <v>73508350</v>
      </c>
      <c r="W62" s="187">
        <f>20105010</f>
        <v>20105010</v>
      </c>
      <c r="X62" s="183">
        <f t="shared" si="1"/>
        <v>0.27350647919590088</v>
      </c>
      <c r="Y62" s="127" t="s">
        <v>429</v>
      </c>
      <c r="Z62" s="126" t="s">
        <v>426</v>
      </c>
      <c r="AA62" s="190" t="s">
        <v>456</v>
      </c>
      <c r="AB62" s="65" t="s">
        <v>183</v>
      </c>
    </row>
    <row r="63" spans="1:28" s="24" customFormat="1" ht="95.25" customHeight="1" x14ac:dyDescent="0.25">
      <c r="A63" s="99" t="s">
        <v>80</v>
      </c>
      <c r="B63" s="38" t="s">
        <v>81</v>
      </c>
      <c r="C63" s="26" t="s">
        <v>33</v>
      </c>
      <c r="D63" s="48" t="s">
        <v>46</v>
      </c>
      <c r="E63" s="28">
        <v>0.185</v>
      </c>
      <c r="F63" s="29">
        <v>0.26</v>
      </c>
      <c r="G63" s="26" t="s">
        <v>35</v>
      </c>
      <c r="H63" s="26" t="s">
        <v>49</v>
      </c>
      <c r="I63" s="26" t="s">
        <v>50</v>
      </c>
      <c r="J63" s="26">
        <v>34000</v>
      </c>
      <c r="K63" s="76">
        <v>36000</v>
      </c>
      <c r="L63" s="63">
        <v>2021630010007</v>
      </c>
      <c r="M63" s="66" t="s">
        <v>109</v>
      </c>
      <c r="N63" s="70" t="s">
        <v>110</v>
      </c>
      <c r="O63" s="64" t="s">
        <v>309</v>
      </c>
      <c r="P63" s="56">
        <v>0</v>
      </c>
      <c r="Q63" s="56">
        <v>1</v>
      </c>
      <c r="R63" s="121">
        <v>1</v>
      </c>
      <c r="S63" s="108">
        <f t="shared" si="0"/>
        <v>1</v>
      </c>
      <c r="T63" s="73" t="s">
        <v>345</v>
      </c>
      <c r="U63" s="193" t="s">
        <v>306</v>
      </c>
      <c r="V63" s="187">
        <f>52624000+182000000</f>
        <v>234624000</v>
      </c>
      <c r="W63" s="187">
        <v>0</v>
      </c>
      <c r="X63" s="183">
        <f t="shared" si="1"/>
        <v>0</v>
      </c>
      <c r="Y63" s="128" t="s">
        <v>450</v>
      </c>
      <c r="Z63" s="128" t="s">
        <v>457</v>
      </c>
      <c r="AA63" s="190" t="s">
        <v>458</v>
      </c>
      <c r="AB63" s="65" t="s">
        <v>183</v>
      </c>
    </row>
    <row r="64" spans="1:28" s="24" customFormat="1" ht="93.75" customHeight="1" x14ac:dyDescent="0.25">
      <c r="A64" s="99" t="s">
        <v>80</v>
      </c>
      <c r="B64" s="38" t="s">
        <v>81</v>
      </c>
      <c r="C64" s="26" t="s">
        <v>33</v>
      </c>
      <c r="D64" s="48" t="s">
        <v>46</v>
      </c>
      <c r="E64" s="28">
        <v>0.185</v>
      </c>
      <c r="F64" s="29">
        <v>0.26</v>
      </c>
      <c r="G64" s="26" t="s">
        <v>35</v>
      </c>
      <c r="H64" s="26" t="s">
        <v>49</v>
      </c>
      <c r="I64" s="26" t="s">
        <v>50</v>
      </c>
      <c r="J64" s="26">
        <v>34000</v>
      </c>
      <c r="K64" s="76">
        <v>36000</v>
      </c>
      <c r="L64" s="63">
        <v>2021630010007</v>
      </c>
      <c r="M64" s="66" t="s">
        <v>109</v>
      </c>
      <c r="N64" s="70" t="s">
        <v>110</v>
      </c>
      <c r="O64" s="64" t="s">
        <v>310</v>
      </c>
      <c r="P64" s="56">
        <v>0</v>
      </c>
      <c r="Q64" s="56">
        <v>1</v>
      </c>
      <c r="R64" s="121">
        <v>1</v>
      </c>
      <c r="S64" s="108">
        <f t="shared" si="0"/>
        <v>1</v>
      </c>
      <c r="T64" s="73" t="s">
        <v>344</v>
      </c>
      <c r="U64" s="56" t="s">
        <v>194</v>
      </c>
      <c r="V64" s="139">
        <f>41600000-41600000+410823041</f>
        <v>410823041</v>
      </c>
      <c r="W64" s="139">
        <v>0</v>
      </c>
      <c r="X64" s="183">
        <f t="shared" si="1"/>
        <v>0</v>
      </c>
      <c r="Y64" s="129" t="s">
        <v>476</v>
      </c>
      <c r="Z64" s="128" t="s">
        <v>457</v>
      </c>
      <c r="AA64" s="190" t="s">
        <v>459</v>
      </c>
      <c r="AB64" s="65" t="s">
        <v>183</v>
      </c>
    </row>
    <row r="65" spans="1:29" s="24" customFormat="1" ht="108.75" customHeight="1" x14ac:dyDescent="0.25">
      <c r="A65" s="99" t="s">
        <v>80</v>
      </c>
      <c r="B65" s="38" t="s">
        <v>81</v>
      </c>
      <c r="C65" s="26" t="s">
        <v>33</v>
      </c>
      <c r="D65" s="48" t="s">
        <v>46</v>
      </c>
      <c r="E65" s="28">
        <v>0.185</v>
      </c>
      <c r="F65" s="29">
        <v>0.26</v>
      </c>
      <c r="G65" s="26" t="s">
        <v>35</v>
      </c>
      <c r="H65" s="26" t="s">
        <v>49</v>
      </c>
      <c r="I65" s="26" t="s">
        <v>50</v>
      </c>
      <c r="J65" s="26">
        <v>34000</v>
      </c>
      <c r="K65" s="76">
        <v>36000</v>
      </c>
      <c r="L65" s="63">
        <v>2021630010007</v>
      </c>
      <c r="M65" s="66" t="s">
        <v>109</v>
      </c>
      <c r="N65" s="70" t="s">
        <v>110</v>
      </c>
      <c r="O65" s="64" t="s">
        <v>311</v>
      </c>
      <c r="P65" s="56">
        <v>0</v>
      </c>
      <c r="Q65" s="56">
        <v>1</v>
      </c>
      <c r="R65" s="121">
        <v>1</v>
      </c>
      <c r="S65" s="108">
        <f t="shared" si="0"/>
        <v>1</v>
      </c>
      <c r="T65" s="73" t="s">
        <v>344</v>
      </c>
      <c r="U65" s="56" t="s">
        <v>194</v>
      </c>
      <c r="V65" s="139">
        <f>5200000-5200000</f>
        <v>0</v>
      </c>
      <c r="W65" s="198" t="s">
        <v>530</v>
      </c>
      <c r="X65" s="199" t="s">
        <v>530</v>
      </c>
      <c r="Y65" s="127" t="s">
        <v>429</v>
      </c>
      <c r="Z65" s="126" t="s">
        <v>426</v>
      </c>
      <c r="AA65" s="190" t="s">
        <v>460</v>
      </c>
      <c r="AB65" s="65" t="s">
        <v>183</v>
      </c>
    </row>
    <row r="66" spans="1:29" s="24" customFormat="1" ht="65.25" customHeight="1" x14ac:dyDescent="0.25">
      <c r="A66" s="162" t="s">
        <v>80</v>
      </c>
      <c r="B66" s="38" t="s">
        <v>81</v>
      </c>
      <c r="C66" s="26" t="s">
        <v>33</v>
      </c>
      <c r="D66" s="48" t="s">
        <v>46</v>
      </c>
      <c r="E66" s="28">
        <v>0.185</v>
      </c>
      <c r="F66" s="29">
        <v>0.26</v>
      </c>
      <c r="G66" s="26" t="s">
        <v>35</v>
      </c>
      <c r="H66" s="26" t="s">
        <v>51</v>
      </c>
      <c r="I66" s="26" t="s">
        <v>52</v>
      </c>
      <c r="J66" s="26">
        <v>800</v>
      </c>
      <c r="K66" s="76">
        <v>800</v>
      </c>
      <c r="L66" s="63">
        <v>2020630010090</v>
      </c>
      <c r="M66" s="66" t="s">
        <v>112</v>
      </c>
      <c r="N66" s="70" t="s">
        <v>113</v>
      </c>
      <c r="O66" s="64" t="s">
        <v>114</v>
      </c>
      <c r="P66" s="56">
        <v>120</v>
      </c>
      <c r="Q66" s="56">
        <v>200</v>
      </c>
      <c r="R66" s="121">
        <v>141</v>
      </c>
      <c r="S66" s="108">
        <f t="shared" si="0"/>
        <v>0.70499999999999996</v>
      </c>
      <c r="T66" s="56"/>
      <c r="U66" s="56"/>
      <c r="V66" s="186">
        <v>0</v>
      </c>
      <c r="W66" s="198" t="s">
        <v>530</v>
      </c>
      <c r="X66" s="199" t="s">
        <v>530</v>
      </c>
      <c r="Y66" s="127" t="s">
        <v>537</v>
      </c>
      <c r="Z66" s="126" t="s">
        <v>426</v>
      </c>
      <c r="AA66" s="204" t="s">
        <v>461</v>
      </c>
      <c r="AB66" s="65" t="s">
        <v>220</v>
      </c>
    </row>
    <row r="67" spans="1:29" s="24" customFormat="1" ht="65.25" customHeight="1" x14ac:dyDescent="0.25">
      <c r="A67" s="162" t="s">
        <v>80</v>
      </c>
      <c r="B67" s="38" t="s">
        <v>81</v>
      </c>
      <c r="C67" s="26" t="s">
        <v>33</v>
      </c>
      <c r="D67" s="48" t="s">
        <v>46</v>
      </c>
      <c r="E67" s="28">
        <v>0.185</v>
      </c>
      <c r="F67" s="29">
        <v>0.26</v>
      </c>
      <c r="G67" s="26" t="s">
        <v>35</v>
      </c>
      <c r="H67" s="26" t="s">
        <v>51</v>
      </c>
      <c r="I67" s="26" t="s">
        <v>52</v>
      </c>
      <c r="J67" s="26">
        <v>800</v>
      </c>
      <c r="K67" s="76">
        <v>800</v>
      </c>
      <c r="L67" s="63">
        <v>2020630010090</v>
      </c>
      <c r="M67" s="66" t="s">
        <v>112</v>
      </c>
      <c r="N67" s="70" t="s">
        <v>113</v>
      </c>
      <c r="O67" s="64" t="s">
        <v>601</v>
      </c>
      <c r="P67" s="56">
        <v>1</v>
      </c>
      <c r="Q67" s="56">
        <v>1</v>
      </c>
      <c r="R67" s="121">
        <v>0</v>
      </c>
      <c r="S67" s="108">
        <f t="shared" si="0"/>
        <v>0</v>
      </c>
      <c r="T67" s="73" t="s">
        <v>346</v>
      </c>
      <c r="U67" s="56" t="s">
        <v>331</v>
      </c>
      <c r="V67" s="139">
        <f>10000000-10000000</f>
        <v>0</v>
      </c>
      <c r="W67" s="139"/>
      <c r="X67" s="183"/>
      <c r="Y67" s="129"/>
      <c r="Z67" s="129"/>
      <c r="AA67" s="208" t="s">
        <v>536</v>
      </c>
      <c r="AB67" s="65" t="s">
        <v>185</v>
      </c>
    </row>
    <row r="68" spans="1:29" s="24" customFormat="1" ht="65.25" customHeight="1" x14ac:dyDescent="0.25">
      <c r="A68" s="162" t="s">
        <v>80</v>
      </c>
      <c r="B68" s="38" t="s">
        <v>81</v>
      </c>
      <c r="C68" s="26" t="s">
        <v>33</v>
      </c>
      <c r="D68" s="48" t="s">
        <v>46</v>
      </c>
      <c r="E68" s="28">
        <v>0.185</v>
      </c>
      <c r="F68" s="29">
        <v>0.26</v>
      </c>
      <c r="G68" s="26" t="s">
        <v>35</v>
      </c>
      <c r="H68" s="26" t="s">
        <v>51</v>
      </c>
      <c r="I68" s="26" t="s">
        <v>52</v>
      </c>
      <c r="J68" s="26">
        <v>800</v>
      </c>
      <c r="K68" s="76">
        <v>800</v>
      </c>
      <c r="L68" s="63">
        <v>2020630010090</v>
      </c>
      <c r="M68" s="66" t="s">
        <v>112</v>
      </c>
      <c r="N68" s="70" t="s">
        <v>113</v>
      </c>
      <c r="O68" s="64" t="s">
        <v>313</v>
      </c>
      <c r="P68" s="56">
        <v>2</v>
      </c>
      <c r="Q68" s="56">
        <v>2</v>
      </c>
      <c r="R68" s="121">
        <v>4</v>
      </c>
      <c r="S68" s="108">
        <v>1</v>
      </c>
      <c r="T68" s="73" t="s">
        <v>346</v>
      </c>
      <c r="U68" s="56" t="s">
        <v>331</v>
      </c>
      <c r="V68" s="186">
        <f>70000000-8516166</f>
        <v>61483834</v>
      </c>
      <c r="W68" s="186">
        <v>31662334</v>
      </c>
      <c r="X68" s="183">
        <f t="shared" si="1"/>
        <v>0.51497006513939914</v>
      </c>
      <c r="Y68" s="127" t="s">
        <v>537</v>
      </c>
      <c r="Z68" s="126" t="s">
        <v>426</v>
      </c>
      <c r="AA68" s="204" t="s">
        <v>462</v>
      </c>
      <c r="AB68" s="65" t="s">
        <v>185</v>
      </c>
    </row>
    <row r="69" spans="1:29" s="24" customFormat="1" ht="65.25" customHeight="1" x14ac:dyDescent="0.25">
      <c r="A69" s="162" t="s">
        <v>80</v>
      </c>
      <c r="B69" s="38" t="s">
        <v>81</v>
      </c>
      <c r="C69" s="26" t="s">
        <v>33</v>
      </c>
      <c r="D69" s="48" t="s">
        <v>46</v>
      </c>
      <c r="E69" s="28">
        <v>0.185</v>
      </c>
      <c r="F69" s="29">
        <v>0.26</v>
      </c>
      <c r="G69" s="26" t="s">
        <v>35</v>
      </c>
      <c r="H69" s="26" t="s">
        <v>51</v>
      </c>
      <c r="I69" s="26" t="s">
        <v>52</v>
      </c>
      <c r="J69" s="26">
        <v>800</v>
      </c>
      <c r="K69" s="76">
        <v>800</v>
      </c>
      <c r="L69" s="63">
        <v>2020630010090</v>
      </c>
      <c r="M69" s="66" t="s">
        <v>112</v>
      </c>
      <c r="N69" s="70" t="s">
        <v>113</v>
      </c>
      <c r="O69" s="64" t="s">
        <v>314</v>
      </c>
      <c r="P69" s="56">
        <v>1</v>
      </c>
      <c r="Q69" s="56">
        <v>1</v>
      </c>
      <c r="R69" s="121">
        <v>0</v>
      </c>
      <c r="S69" s="108">
        <f t="shared" si="0"/>
        <v>0</v>
      </c>
      <c r="T69" s="73" t="s">
        <v>346</v>
      </c>
      <c r="U69" s="56" t="s">
        <v>331</v>
      </c>
      <c r="V69" s="186">
        <f>20000000-20000000</f>
        <v>0</v>
      </c>
      <c r="W69" s="186"/>
      <c r="X69" s="183"/>
      <c r="Y69" s="127"/>
      <c r="Z69" s="127"/>
      <c r="AA69" s="190" t="s">
        <v>447</v>
      </c>
      <c r="AB69" s="65" t="s">
        <v>185</v>
      </c>
    </row>
    <row r="70" spans="1:29" s="24" customFormat="1" ht="67.5" customHeight="1" x14ac:dyDescent="0.25">
      <c r="A70" s="85" t="s">
        <v>80</v>
      </c>
      <c r="B70" s="38" t="s">
        <v>81</v>
      </c>
      <c r="C70" s="26" t="s">
        <v>33</v>
      </c>
      <c r="D70" s="35" t="s">
        <v>46</v>
      </c>
      <c r="E70" s="28">
        <v>0.185</v>
      </c>
      <c r="F70" s="29">
        <v>0.26</v>
      </c>
      <c r="G70" s="27" t="s">
        <v>35</v>
      </c>
      <c r="H70" s="27" t="s">
        <v>53</v>
      </c>
      <c r="I70" s="30" t="s">
        <v>41</v>
      </c>
      <c r="J70" s="26">
        <v>8</v>
      </c>
      <c r="K70" s="76">
        <v>16</v>
      </c>
      <c r="L70" s="63">
        <v>2020630010089</v>
      </c>
      <c r="M70" s="56" t="s">
        <v>115</v>
      </c>
      <c r="N70" s="62" t="s">
        <v>116</v>
      </c>
      <c r="O70" s="64" t="s">
        <v>117</v>
      </c>
      <c r="P70" s="56">
        <v>28</v>
      </c>
      <c r="Q70" s="56">
        <v>28</v>
      </c>
      <c r="R70" s="121">
        <v>28</v>
      </c>
      <c r="S70" s="108">
        <f t="shared" si="0"/>
        <v>1</v>
      </c>
      <c r="T70" s="56"/>
      <c r="U70" s="56"/>
      <c r="V70" s="186">
        <v>0</v>
      </c>
      <c r="W70" s="198" t="s">
        <v>530</v>
      </c>
      <c r="X70" s="199" t="s">
        <v>530</v>
      </c>
      <c r="Y70" s="127" t="s">
        <v>429</v>
      </c>
      <c r="Z70" s="126" t="s">
        <v>426</v>
      </c>
      <c r="AA70" s="209" t="s">
        <v>494</v>
      </c>
      <c r="AB70" s="65" t="s">
        <v>220</v>
      </c>
    </row>
    <row r="71" spans="1:29" s="24" customFormat="1" ht="36" customHeight="1" x14ac:dyDescent="0.25">
      <c r="A71" s="85" t="s">
        <v>80</v>
      </c>
      <c r="B71" s="38" t="s">
        <v>81</v>
      </c>
      <c r="C71" s="26" t="s">
        <v>33</v>
      </c>
      <c r="D71" s="35" t="s">
        <v>46</v>
      </c>
      <c r="E71" s="28">
        <v>0.185</v>
      </c>
      <c r="F71" s="29">
        <v>0.26</v>
      </c>
      <c r="G71" s="27" t="s">
        <v>35</v>
      </c>
      <c r="H71" s="27" t="s">
        <v>53</v>
      </c>
      <c r="I71" s="30" t="s">
        <v>41</v>
      </c>
      <c r="J71" s="26">
        <v>8</v>
      </c>
      <c r="K71" s="76">
        <v>16</v>
      </c>
      <c r="L71" s="63">
        <v>2020630010089</v>
      </c>
      <c r="M71" s="56" t="s">
        <v>115</v>
      </c>
      <c r="N71" s="62" t="s">
        <v>116</v>
      </c>
      <c r="O71" s="64" t="s">
        <v>296</v>
      </c>
      <c r="P71" s="56">
        <v>0</v>
      </c>
      <c r="Q71" s="56">
        <v>2</v>
      </c>
      <c r="R71" s="121">
        <v>2</v>
      </c>
      <c r="S71" s="108">
        <f t="shared" si="0"/>
        <v>1</v>
      </c>
      <c r="T71" s="56"/>
      <c r="U71" s="56"/>
      <c r="V71" s="186">
        <v>0</v>
      </c>
      <c r="W71" s="198" t="s">
        <v>530</v>
      </c>
      <c r="X71" s="199" t="s">
        <v>530</v>
      </c>
      <c r="Y71" s="127" t="s">
        <v>429</v>
      </c>
      <c r="Z71" s="126" t="s">
        <v>426</v>
      </c>
      <c r="AA71" s="190" t="s">
        <v>463</v>
      </c>
      <c r="AB71" s="65" t="s">
        <v>185</v>
      </c>
    </row>
    <row r="72" spans="1:29" s="24" customFormat="1" ht="78" customHeight="1" x14ac:dyDescent="0.25">
      <c r="A72" s="85" t="s">
        <v>80</v>
      </c>
      <c r="B72" s="38" t="s">
        <v>81</v>
      </c>
      <c r="C72" s="26" t="s">
        <v>33</v>
      </c>
      <c r="D72" s="35" t="s">
        <v>46</v>
      </c>
      <c r="E72" s="28">
        <v>0.185</v>
      </c>
      <c r="F72" s="29">
        <v>0.26</v>
      </c>
      <c r="G72" s="27" t="s">
        <v>35</v>
      </c>
      <c r="H72" s="27" t="s">
        <v>53</v>
      </c>
      <c r="I72" s="30" t="s">
        <v>41</v>
      </c>
      <c r="J72" s="26">
        <v>8</v>
      </c>
      <c r="K72" s="76">
        <v>16</v>
      </c>
      <c r="L72" s="63">
        <v>2020630010089</v>
      </c>
      <c r="M72" s="56" t="s">
        <v>115</v>
      </c>
      <c r="N72" s="62" t="s">
        <v>116</v>
      </c>
      <c r="O72" s="64" t="s">
        <v>315</v>
      </c>
      <c r="P72" s="56">
        <v>1</v>
      </c>
      <c r="Q72" s="56">
        <v>1</v>
      </c>
      <c r="R72" s="121">
        <v>1</v>
      </c>
      <c r="S72" s="108">
        <f t="shared" si="0"/>
        <v>1</v>
      </c>
      <c r="T72" s="68" t="s">
        <v>386</v>
      </c>
      <c r="U72" s="56" t="s">
        <v>194</v>
      </c>
      <c r="V72" s="139">
        <f>33508350</f>
        <v>33508350</v>
      </c>
      <c r="W72" s="139">
        <f>16754175</f>
        <v>16754175</v>
      </c>
      <c r="X72" s="183">
        <f t="shared" si="1"/>
        <v>0.5</v>
      </c>
      <c r="Y72" s="127" t="s">
        <v>429</v>
      </c>
      <c r="Z72" s="126" t="s">
        <v>426</v>
      </c>
      <c r="AA72" s="208" t="s">
        <v>484</v>
      </c>
      <c r="AB72" s="65" t="s">
        <v>185</v>
      </c>
    </row>
    <row r="73" spans="1:29" s="24" customFormat="1" ht="110.25" customHeight="1" x14ac:dyDescent="0.25">
      <c r="A73" s="85" t="s">
        <v>80</v>
      </c>
      <c r="B73" s="38" t="s">
        <v>81</v>
      </c>
      <c r="C73" s="26" t="s">
        <v>33</v>
      </c>
      <c r="D73" s="35" t="s">
        <v>46</v>
      </c>
      <c r="E73" s="28">
        <v>0.185</v>
      </c>
      <c r="F73" s="29">
        <v>0.26</v>
      </c>
      <c r="G73" s="27" t="s">
        <v>35</v>
      </c>
      <c r="H73" s="27" t="s">
        <v>53</v>
      </c>
      <c r="I73" s="30" t="s">
        <v>41</v>
      </c>
      <c r="J73" s="26">
        <v>8</v>
      </c>
      <c r="K73" s="76">
        <v>16</v>
      </c>
      <c r="L73" s="63">
        <v>2020630010089</v>
      </c>
      <c r="M73" s="56" t="s">
        <v>115</v>
      </c>
      <c r="N73" s="62" t="s">
        <v>116</v>
      </c>
      <c r="O73" s="64" t="s">
        <v>316</v>
      </c>
      <c r="P73" s="56">
        <v>12</v>
      </c>
      <c r="Q73" s="56">
        <v>17</v>
      </c>
      <c r="R73" s="121">
        <v>17</v>
      </c>
      <c r="S73" s="108">
        <f t="shared" si="0"/>
        <v>1</v>
      </c>
      <c r="T73" s="68" t="s">
        <v>386</v>
      </c>
      <c r="U73" s="56" t="s">
        <v>194</v>
      </c>
      <c r="V73" s="139">
        <f>569641950</f>
        <v>569641950</v>
      </c>
      <c r="W73" s="139">
        <f>299229575-16754175</f>
        <v>282475400</v>
      </c>
      <c r="X73" s="183">
        <f t="shared" si="1"/>
        <v>0.495882369618319</v>
      </c>
      <c r="Y73" s="127" t="s">
        <v>429</v>
      </c>
      <c r="Z73" s="126" t="s">
        <v>426</v>
      </c>
      <c r="AA73" s="190" t="s">
        <v>463</v>
      </c>
      <c r="AB73" s="65" t="s">
        <v>185</v>
      </c>
      <c r="AC73" s="51"/>
    </row>
    <row r="74" spans="1:29" s="24" customFormat="1" ht="88.5" customHeight="1" x14ac:dyDescent="0.25">
      <c r="A74" s="85" t="s">
        <v>80</v>
      </c>
      <c r="B74" s="38" t="s">
        <v>81</v>
      </c>
      <c r="C74" s="26" t="s">
        <v>33</v>
      </c>
      <c r="D74" s="35" t="s">
        <v>46</v>
      </c>
      <c r="E74" s="28">
        <v>0.185</v>
      </c>
      <c r="F74" s="29">
        <v>0.26</v>
      </c>
      <c r="G74" s="27" t="s">
        <v>35</v>
      </c>
      <c r="H74" s="27" t="s">
        <v>54</v>
      </c>
      <c r="I74" s="30" t="s">
        <v>54</v>
      </c>
      <c r="J74" s="26">
        <v>32000</v>
      </c>
      <c r="K74" s="76">
        <v>32000</v>
      </c>
      <c r="L74" s="63">
        <v>2020630010087</v>
      </c>
      <c r="M74" s="56" t="s">
        <v>118</v>
      </c>
      <c r="N74" s="62" t="s">
        <v>119</v>
      </c>
      <c r="O74" s="64" t="s">
        <v>233</v>
      </c>
      <c r="P74" s="56">
        <v>8000</v>
      </c>
      <c r="Q74" s="56">
        <v>8000</v>
      </c>
      <c r="R74" s="121">
        <v>8000</v>
      </c>
      <c r="S74" s="108">
        <f t="shared" si="0"/>
        <v>1</v>
      </c>
      <c r="T74" s="56"/>
      <c r="U74" s="56"/>
      <c r="V74" s="186">
        <v>0</v>
      </c>
      <c r="W74" s="198" t="s">
        <v>530</v>
      </c>
      <c r="X74" s="199" t="s">
        <v>530</v>
      </c>
      <c r="Y74" s="127" t="s">
        <v>429</v>
      </c>
      <c r="Z74" s="126" t="s">
        <v>426</v>
      </c>
      <c r="AA74" s="204" t="s">
        <v>495</v>
      </c>
      <c r="AB74" s="65" t="s">
        <v>236</v>
      </c>
    </row>
    <row r="75" spans="1:29" s="24" customFormat="1" ht="88.5" customHeight="1" x14ac:dyDescent="0.25">
      <c r="A75" s="85" t="s">
        <v>80</v>
      </c>
      <c r="B75" s="38" t="s">
        <v>81</v>
      </c>
      <c r="C75" s="26" t="s">
        <v>33</v>
      </c>
      <c r="D75" s="35" t="s">
        <v>46</v>
      </c>
      <c r="E75" s="28">
        <v>0.185</v>
      </c>
      <c r="F75" s="29">
        <v>0.26</v>
      </c>
      <c r="G75" s="27" t="s">
        <v>35</v>
      </c>
      <c r="H75" s="27" t="s">
        <v>54</v>
      </c>
      <c r="I75" s="30" t="s">
        <v>54</v>
      </c>
      <c r="J75" s="26">
        <v>32000</v>
      </c>
      <c r="K75" s="76">
        <v>32000</v>
      </c>
      <c r="L75" s="63">
        <v>2020630010087</v>
      </c>
      <c r="M75" s="56" t="s">
        <v>118</v>
      </c>
      <c r="N75" s="62" t="s">
        <v>119</v>
      </c>
      <c r="O75" s="64" t="s">
        <v>234</v>
      </c>
      <c r="P75" s="56">
        <v>1</v>
      </c>
      <c r="Q75" s="56">
        <v>1</v>
      </c>
      <c r="R75" s="121">
        <v>1</v>
      </c>
      <c r="S75" s="108">
        <f t="shared" si="0"/>
        <v>1</v>
      </c>
      <c r="T75" s="56"/>
      <c r="U75" s="56"/>
      <c r="V75" s="186">
        <v>0</v>
      </c>
      <c r="W75" s="198" t="s">
        <v>530</v>
      </c>
      <c r="X75" s="199" t="s">
        <v>530</v>
      </c>
      <c r="Y75" s="127" t="s">
        <v>429</v>
      </c>
      <c r="Z75" s="126" t="s">
        <v>426</v>
      </c>
      <c r="AA75" s="190" t="s">
        <v>477</v>
      </c>
      <c r="AB75" s="65" t="s">
        <v>185</v>
      </c>
    </row>
    <row r="76" spans="1:29" s="24" customFormat="1" ht="89.25" customHeight="1" x14ac:dyDescent="0.25">
      <c r="A76" s="85" t="s">
        <v>80</v>
      </c>
      <c r="B76" s="38" t="s">
        <v>81</v>
      </c>
      <c r="C76" s="26" t="s">
        <v>33</v>
      </c>
      <c r="D76" s="35" t="s">
        <v>46</v>
      </c>
      <c r="E76" s="28">
        <v>0.185</v>
      </c>
      <c r="F76" s="29">
        <v>0.26</v>
      </c>
      <c r="G76" s="27" t="s">
        <v>35</v>
      </c>
      <c r="H76" s="27" t="s">
        <v>54</v>
      </c>
      <c r="I76" s="30" t="s">
        <v>54</v>
      </c>
      <c r="J76" s="26">
        <v>32000</v>
      </c>
      <c r="K76" s="76">
        <v>32000</v>
      </c>
      <c r="L76" s="63">
        <v>2020630010087</v>
      </c>
      <c r="M76" s="56" t="s">
        <v>118</v>
      </c>
      <c r="N76" s="62" t="s">
        <v>119</v>
      </c>
      <c r="O76" s="64" t="s">
        <v>317</v>
      </c>
      <c r="P76" s="56">
        <v>1</v>
      </c>
      <c r="Q76" s="56">
        <v>1</v>
      </c>
      <c r="R76" s="121">
        <v>0</v>
      </c>
      <c r="S76" s="108">
        <f t="shared" si="0"/>
        <v>0</v>
      </c>
      <c r="T76" s="56" t="s">
        <v>235</v>
      </c>
      <c r="U76" s="193" t="s">
        <v>244</v>
      </c>
      <c r="V76" s="186">
        <v>30000000</v>
      </c>
      <c r="W76" s="186">
        <v>0</v>
      </c>
      <c r="X76" s="183">
        <f t="shared" si="1"/>
        <v>0</v>
      </c>
      <c r="Y76" s="127"/>
      <c r="Z76" s="127"/>
      <c r="AA76" s="210" t="s">
        <v>485</v>
      </c>
      <c r="AB76" s="65" t="s">
        <v>185</v>
      </c>
    </row>
    <row r="77" spans="1:29" s="50" customFormat="1" ht="68.25" customHeight="1" x14ac:dyDescent="0.25">
      <c r="A77" s="85" t="s">
        <v>80</v>
      </c>
      <c r="B77" s="38" t="s">
        <v>81</v>
      </c>
      <c r="C77" s="26" t="s">
        <v>33</v>
      </c>
      <c r="D77" s="35" t="s">
        <v>46</v>
      </c>
      <c r="E77" s="28">
        <v>0.185</v>
      </c>
      <c r="F77" s="29">
        <v>0.26</v>
      </c>
      <c r="G77" s="27" t="s">
        <v>35</v>
      </c>
      <c r="H77" s="27" t="s">
        <v>55</v>
      </c>
      <c r="I77" s="30" t="s">
        <v>56</v>
      </c>
      <c r="J77" s="26">
        <v>8</v>
      </c>
      <c r="K77" s="76">
        <v>32</v>
      </c>
      <c r="L77" s="63">
        <v>2020630010086</v>
      </c>
      <c r="M77" s="56" t="s">
        <v>120</v>
      </c>
      <c r="N77" s="62" t="s">
        <v>121</v>
      </c>
      <c r="O77" s="64" t="s">
        <v>122</v>
      </c>
      <c r="P77" s="56">
        <v>20</v>
      </c>
      <c r="Q77" s="56">
        <v>10</v>
      </c>
      <c r="R77" s="121">
        <v>28</v>
      </c>
      <c r="S77" s="108">
        <v>1</v>
      </c>
      <c r="T77" s="73" t="s">
        <v>347</v>
      </c>
      <c r="U77" s="56" t="s">
        <v>194</v>
      </c>
      <c r="V77" s="186">
        <v>0</v>
      </c>
      <c r="W77" s="198" t="s">
        <v>530</v>
      </c>
      <c r="X77" s="199" t="s">
        <v>530</v>
      </c>
      <c r="Y77" s="127" t="s">
        <v>429</v>
      </c>
      <c r="Z77" s="126" t="s">
        <v>426</v>
      </c>
      <c r="AA77" s="190" t="s">
        <v>464</v>
      </c>
      <c r="AB77" s="65" t="s">
        <v>183</v>
      </c>
    </row>
    <row r="78" spans="1:29" s="24" customFormat="1" ht="68.25" customHeight="1" x14ac:dyDescent="0.25">
      <c r="A78" s="85" t="s">
        <v>80</v>
      </c>
      <c r="B78" s="38" t="s">
        <v>81</v>
      </c>
      <c r="C78" s="26" t="s">
        <v>33</v>
      </c>
      <c r="D78" s="35" t="s">
        <v>46</v>
      </c>
      <c r="E78" s="28">
        <v>0.185</v>
      </c>
      <c r="F78" s="29">
        <v>0.26</v>
      </c>
      <c r="G78" s="27" t="s">
        <v>35</v>
      </c>
      <c r="H78" s="27" t="s">
        <v>55</v>
      </c>
      <c r="I78" s="30" t="s">
        <v>56</v>
      </c>
      <c r="J78" s="26">
        <v>8</v>
      </c>
      <c r="K78" s="76">
        <v>32</v>
      </c>
      <c r="L78" s="63">
        <v>2020630010086</v>
      </c>
      <c r="M78" s="56" t="s">
        <v>120</v>
      </c>
      <c r="N78" s="62" t="s">
        <v>121</v>
      </c>
      <c r="O78" s="64" t="s">
        <v>318</v>
      </c>
      <c r="P78" s="56">
        <v>10</v>
      </c>
      <c r="Q78" s="56">
        <v>5</v>
      </c>
      <c r="R78" s="121">
        <v>28</v>
      </c>
      <c r="S78" s="108">
        <v>1</v>
      </c>
      <c r="T78" s="73" t="s">
        <v>347</v>
      </c>
      <c r="U78" s="56" t="s">
        <v>194</v>
      </c>
      <c r="V78" s="139">
        <v>0</v>
      </c>
      <c r="W78" s="198" t="s">
        <v>530</v>
      </c>
      <c r="X78" s="199" t="s">
        <v>530</v>
      </c>
      <c r="Y78" s="127" t="s">
        <v>429</v>
      </c>
      <c r="Z78" s="126" t="s">
        <v>426</v>
      </c>
      <c r="AA78" s="190" t="s">
        <v>465</v>
      </c>
      <c r="AB78" s="65" t="s">
        <v>183</v>
      </c>
    </row>
    <row r="79" spans="1:29" s="24" customFormat="1" ht="68.25" customHeight="1" x14ac:dyDescent="0.25">
      <c r="A79" s="85" t="s">
        <v>80</v>
      </c>
      <c r="B79" s="38" t="s">
        <v>81</v>
      </c>
      <c r="C79" s="26" t="s">
        <v>33</v>
      </c>
      <c r="D79" s="35" t="s">
        <v>46</v>
      </c>
      <c r="E79" s="28">
        <v>0.185</v>
      </c>
      <c r="F79" s="29">
        <v>0.26</v>
      </c>
      <c r="G79" s="27" t="s">
        <v>35</v>
      </c>
      <c r="H79" s="27" t="s">
        <v>55</v>
      </c>
      <c r="I79" s="30" t="s">
        <v>56</v>
      </c>
      <c r="J79" s="26">
        <v>8</v>
      </c>
      <c r="K79" s="76">
        <v>32</v>
      </c>
      <c r="L79" s="63">
        <v>2020630010086</v>
      </c>
      <c r="M79" s="56" t="s">
        <v>120</v>
      </c>
      <c r="N79" s="62" t="s">
        <v>121</v>
      </c>
      <c r="O79" s="64" t="s">
        <v>319</v>
      </c>
      <c r="P79" s="56">
        <v>1</v>
      </c>
      <c r="Q79" s="56">
        <v>1</v>
      </c>
      <c r="R79" s="121">
        <v>1</v>
      </c>
      <c r="S79" s="108">
        <f t="shared" ref="S79:S140" si="2">R79/Q79</f>
        <v>1</v>
      </c>
      <c r="T79" s="73" t="s">
        <v>347</v>
      </c>
      <c r="U79" s="56" t="s">
        <v>194</v>
      </c>
      <c r="V79" s="139">
        <v>0</v>
      </c>
      <c r="W79" s="198" t="s">
        <v>530</v>
      </c>
      <c r="X79" s="199" t="s">
        <v>530</v>
      </c>
      <c r="Y79" s="127" t="s">
        <v>429</v>
      </c>
      <c r="Z79" s="126" t="s">
        <v>426</v>
      </c>
      <c r="AA79" s="190" t="s">
        <v>466</v>
      </c>
      <c r="AB79" s="65" t="s">
        <v>183</v>
      </c>
    </row>
    <row r="80" spans="1:29" s="24" customFormat="1" ht="68.25" customHeight="1" x14ac:dyDescent="0.25">
      <c r="A80" s="85" t="s">
        <v>80</v>
      </c>
      <c r="B80" s="38" t="s">
        <v>81</v>
      </c>
      <c r="C80" s="26" t="s">
        <v>33</v>
      </c>
      <c r="D80" s="35" t="s">
        <v>46</v>
      </c>
      <c r="E80" s="28">
        <v>0.185</v>
      </c>
      <c r="F80" s="29">
        <v>0.26</v>
      </c>
      <c r="G80" s="27" t="s">
        <v>35</v>
      </c>
      <c r="H80" s="27" t="s">
        <v>55</v>
      </c>
      <c r="I80" s="30" t="s">
        <v>56</v>
      </c>
      <c r="J80" s="26">
        <v>8</v>
      </c>
      <c r="K80" s="76">
        <v>32</v>
      </c>
      <c r="L80" s="63">
        <v>2020630010086</v>
      </c>
      <c r="M80" s="56" t="s">
        <v>120</v>
      </c>
      <c r="N80" s="62" t="s">
        <v>121</v>
      </c>
      <c r="O80" s="64" t="s">
        <v>320</v>
      </c>
      <c r="P80" s="56">
        <v>1</v>
      </c>
      <c r="Q80" s="56">
        <v>1</v>
      </c>
      <c r="R80" s="121">
        <v>0.5</v>
      </c>
      <c r="S80" s="108">
        <f t="shared" si="2"/>
        <v>0.5</v>
      </c>
      <c r="T80" s="73" t="s">
        <v>347</v>
      </c>
      <c r="U80" s="56" t="s">
        <v>194</v>
      </c>
      <c r="V80" s="186">
        <v>0</v>
      </c>
      <c r="W80" s="186" t="s">
        <v>602</v>
      </c>
      <c r="X80" s="199" t="s">
        <v>602</v>
      </c>
      <c r="Y80" s="127"/>
      <c r="Z80" s="127"/>
      <c r="AA80" s="190" t="s">
        <v>467</v>
      </c>
      <c r="AB80" s="65" t="s">
        <v>183</v>
      </c>
    </row>
    <row r="81" spans="1:28" s="24" customFormat="1" ht="95.25" customHeight="1" x14ac:dyDescent="0.25">
      <c r="A81" s="85" t="s">
        <v>80</v>
      </c>
      <c r="B81" s="38" t="s">
        <v>81</v>
      </c>
      <c r="C81" s="26" t="s">
        <v>33</v>
      </c>
      <c r="D81" s="35" t="s">
        <v>46</v>
      </c>
      <c r="E81" s="28">
        <v>0.185</v>
      </c>
      <c r="F81" s="29">
        <v>0.26</v>
      </c>
      <c r="G81" s="27" t="s">
        <v>35</v>
      </c>
      <c r="H81" s="27" t="s">
        <v>57</v>
      </c>
      <c r="I81" s="30" t="s">
        <v>58</v>
      </c>
      <c r="J81" s="26">
        <v>116</v>
      </c>
      <c r="K81" s="76">
        <v>116</v>
      </c>
      <c r="L81" s="63">
        <v>2020630010085</v>
      </c>
      <c r="M81" s="184" t="s">
        <v>123</v>
      </c>
      <c r="N81" s="62" t="s">
        <v>124</v>
      </c>
      <c r="O81" s="64" t="s">
        <v>125</v>
      </c>
      <c r="P81" s="56">
        <v>28</v>
      </c>
      <c r="Q81" s="56">
        <v>28</v>
      </c>
      <c r="R81" s="121">
        <v>28</v>
      </c>
      <c r="S81" s="108">
        <f t="shared" si="2"/>
        <v>1</v>
      </c>
      <c r="T81" s="56"/>
      <c r="U81" s="56"/>
      <c r="V81" s="186">
        <v>0</v>
      </c>
      <c r="W81" s="198" t="s">
        <v>530</v>
      </c>
      <c r="X81" s="199" t="s">
        <v>530</v>
      </c>
      <c r="Y81" s="127" t="s">
        <v>429</v>
      </c>
      <c r="Z81" s="126" t="s">
        <v>426</v>
      </c>
      <c r="AA81" s="190" t="s">
        <v>478</v>
      </c>
      <c r="AB81" s="65" t="s">
        <v>220</v>
      </c>
    </row>
    <row r="82" spans="1:28" s="24" customFormat="1" ht="95.25" customHeight="1" x14ac:dyDescent="0.25">
      <c r="A82" s="85" t="s">
        <v>80</v>
      </c>
      <c r="B82" s="38" t="s">
        <v>81</v>
      </c>
      <c r="C82" s="26" t="s">
        <v>33</v>
      </c>
      <c r="D82" s="35" t="s">
        <v>46</v>
      </c>
      <c r="E82" s="28">
        <v>0.185</v>
      </c>
      <c r="F82" s="29">
        <v>0.26</v>
      </c>
      <c r="G82" s="27" t="s">
        <v>35</v>
      </c>
      <c r="H82" s="27" t="s">
        <v>57</v>
      </c>
      <c r="I82" s="30" t="s">
        <v>58</v>
      </c>
      <c r="J82" s="26">
        <v>116</v>
      </c>
      <c r="K82" s="76">
        <v>116</v>
      </c>
      <c r="L82" s="63">
        <v>2020630010085</v>
      </c>
      <c r="M82" s="184" t="s">
        <v>123</v>
      </c>
      <c r="N82" s="62" t="s">
        <v>124</v>
      </c>
      <c r="O82" s="64" t="s">
        <v>312</v>
      </c>
      <c r="P82" s="56">
        <v>1</v>
      </c>
      <c r="Q82" s="56">
        <v>1</v>
      </c>
      <c r="R82" s="121">
        <v>1</v>
      </c>
      <c r="S82" s="108">
        <f t="shared" si="2"/>
        <v>1</v>
      </c>
      <c r="T82" s="73" t="s">
        <v>348</v>
      </c>
      <c r="U82" s="56" t="s">
        <v>194</v>
      </c>
      <c r="V82" s="139">
        <f>22400000-22400000+100000000</f>
        <v>100000000</v>
      </c>
      <c r="W82" s="139">
        <v>0</v>
      </c>
      <c r="X82" s="183">
        <f t="shared" ref="X82:X140" si="3">W82/V82</f>
        <v>0</v>
      </c>
      <c r="Y82" s="127" t="s">
        <v>429</v>
      </c>
      <c r="Z82" s="126" t="s">
        <v>426</v>
      </c>
      <c r="AA82" s="190" t="s">
        <v>479</v>
      </c>
      <c r="AB82" s="65" t="s">
        <v>185</v>
      </c>
    </row>
    <row r="83" spans="1:28" s="24" customFormat="1" ht="108.75" customHeight="1" x14ac:dyDescent="0.25">
      <c r="A83" s="85" t="s">
        <v>80</v>
      </c>
      <c r="B83" s="38" t="s">
        <v>81</v>
      </c>
      <c r="C83" s="26" t="s">
        <v>33</v>
      </c>
      <c r="D83" s="35" t="s">
        <v>46</v>
      </c>
      <c r="E83" s="28">
        <v>0.185</v>
      </c>
      <c r="F83" s="29">
        <v>0.26</v>
      </c>
      <c r="G83" s="27" t="s">
        <v>35</v>
      </c>
      <c r="H83" s="27" t="s">
        <v>57</v>
      </c>
      <c r="I83" s="30" t="s">
        <v>58</v>
      </c>
      <c r="J83" s="26">
        <v>116</v>
      </c>
      <c r="K83" s="76">
        <v>116</v>
      </c>
      <c r="L83" s="63">
        <v>2020630010085</v>
      </c>
      <c r="M83" s="184" t="s">
        <v>123</v>
      </c>
      <c r="N83" s="62" t="s">
        <v>124</v>
      </c>
      <c r="O83" s="64" t="s">
        <v>237</v>
      </c>
      <c r="P83" s="56">
        <v>1</v>
      </c>
      <c r="Q83" s="56">
        <v>1</v>
      </c>
      <c r="R83" s="121">
        <v>1</v>
      </c>
      <c r="S83" s="108">
        <f t="shared" si="2"/>
        <v>1</v>
      </c>
      <c r="T83" s="73" t="s">
        <v>387</v>
      </c>
      <c r="U83" s="68" t="s">
        <v>378</v>
      </c>
      <c r="V83" s="186">
        <f>40000000-40000000</f>
        <v>0</v>
      </c>
      <c r="W83" s="198" t="s">
        <v>530</v>
      </c>
      <c r="X83" s="199" t="s">
        <v>530</v>
      </c>
      <c r="Y83" s="127" t="s">
        <v>429</v>
      </c>
      <c r="Z83" s="126" t="s">
        <v>426</v>
      </c>
      <c r="AA83" s="190" t="s">
        <v>480</v>
      </c>
      <c r="AB83" s="65" t="s">
        <v>185</v>
      </c>
    </row>
    <row r="84" spans="1:28" s="24" customFormat="1" ht="114" customHeight="1" x14ac:dyDescent="0.25">
      <c r="A84" s="85" t="s">
        <v>80</v>
      </c>
      <c r="B84" s="38" t="s">
        <v>81</v>
      </c>
      <c r="C84" s="26" t="s">
        <v>33</v>
      </c>
      <c r="D84" s="35" t="s">
        <v>46</v>
      </c>
      <c r="E84" s="28">
        <v>0.185</v>
      </c>
      <c r="F84" s="29">
        <v>0.26</v>
      </c>
      <c r="G84" s="27" t="s">
        <v>35</v>
      </c>
      <c r="H84" s="27" t="s">
        <v>59</v>
      </c>
      <c r="I84" s="30" t="s">
        <v>60</v>
      </c>
      <c r="J84" s="26">
        <v>96000</v>
      </c>
      <c r="K84" s="76">
        <v>96000</v>
      </c>
      <c r="L84" s="63">
        <v>2020630010074</v>
      </c>
      <c r="M84" s="184" t="s">
        <v>126</v>
      </c>
      <c r="N84" s="62" t="s">
        <v>127</v>
      </c>
      <c r="O84" s="64" t="s">
        <v>128</v>
      </c>
      <c r="P84" s="56">
        <v>23867</v>
      </c>
      <c r="Q84" s="56">
        <v>23867</v>
      </c>
      <c r="R84" s="121">
        <v>20500</v>
      </c>
      <c r="S84" s="108">
        <f t="shared" si="2"/>
        <v>0.85892655130514939</v>
      </c>
      <c r="T84" s="56"/>
      <c r="U84" s="56"/>
      <c r="V84" s="186">
        <v>0</v>
      </c>
      <c r="W84" s="198" t="s">
        <v>530</v>
      </c>
      <c r="X84" s="199" t="s">
        <v>530</v>
      </c>
      <c r="Y84" s="127" t="s">
        <v>429</v>
      </c>
      <c r="Z84" s="126" t="s">
        <v>426</v>
      </c>
      <c r="AA84" s="190" t="s">
        <v>496</v>
      </c>
      <c r="AB84" s="65" t="s">
        <v>300</v>
      </c>
    </row>
    <row r="85" spans="1:28" s="24" customFormat="1" ht="156.75" customHeight="1" x14ac:dyDescent="0.25">
      <c r="A85" s="85" t="s">
        <v>80</v>
      </c>
      <c r="B85" s="38" t="s">
        <v>81</v>
      </c>
      <c r="C85" s="26" t="s">
        <v>33</v>
      </c>
      <c r="D85" s="35" t="s">
        <v>46</v>
      </c>
      <c r="E85" s="28">
        <v>0.185</v>
      </c>
      <c r="F85" s="29">
        <v>0.26</v>
      </c>
      <c r="G85" s="27" t="s">
        <v>35</v>
      </c>
      <c r="H85" s="27" t="s">
        <v>59</v>
      </c>
      <c r="I85" s="30" t="s">
        <v>60</v>
      </c>
      <c r="J85" s="26">
        <v>96000</v>
      </c>
      <c r="K85" s="76">
        <v>96000</v>
      </c>
      <c r="L85" s="63">
        <v>2020630010074</v>
      </c>
      <c r="M85" s="184" t="s">
        <v>126</v>
      </c>
      <c r="N85" s="62" t="s">
        <v>127</v>
      </c>
      <c r="O85" s="64" t="s">
        <v>238</v>
      </c>
      <c r="P85" s="56">
        <v>1</v>
      </c>
      <c r="Q85" s="56">
        <v>1</v>
      </c>
      <c r="R85" s="121">
        <v>1</v>
      </c>
      <c r="S85" s="108">
        <f t="shared" si="2"/>
        <v>1</v>
      </c>
      <c r="T85" s="68" t="s">
        <v>243</v>
      </c>
      <c r="U85" s="68" t="s">
        <v>240</v>
      </c>
      <c r="V85" s="186">
        <f>11469560000-148259831-155200000-1736734249+229376078</f>
        <v>9658741998</v>
      </c>
      <c r="W85" s="186">
        <f>9312763948.53-W86-W88-W89</f>
        <v>9132580050.5300007</v>
      </c>
      <c r="X85" s="183">
        <f t="shared" si="3"/>
        <v>0.94552479530160871</v>
      </c>
      <c r="Y85" s="127" t="s">
        <v>538</v>
      </c>
      <c r="Z85" s="126" t="s">
        <v>426</v>
      </c>
      <c r="AA85" s="145" t="s">
        <v>468</v>
      </c>
      <c r="AB85" s="65" t="s">
        <v>241</v>
      </c>
    </row>
    <row r="86" spans="1:28" s="24" customFormat="1" ht="156.75" customHeight="1" x14ac:dyDescent="0.25">
      <c r="A86" s="85" t="s">
        <v>80</v>
      </c>
      <c r="B86" s="38" t="s">
        <v>81</v>
      </c>
      <c r="C86" s="26" t="s">
        <v>33</v>
      </c>
      <c r="D86" s="35" t="s">
        <v>46</v>
      </c>
      <c r="E86" s="28">
        <v>0.185</v>
      </c>
      <c r="F86" s="29">
        <v>0.26</v>
      </c>
      <c r="G86" s="27" t="s">
        <v>35</v>
      </c>
      <c r="H86" s="27" t="s">
        <v>59</v>
      </c>
      <c r="I86" s="30" t="s">
        <v>60</v>
      </c>
      <c r="J86" s="26">
        <v>96000</v>
      </c>
      <c r="K86" s="76">
        <v>96000</v>
      </c>
      <c r="L86" s="63">
        <v>2020630010074</v>
      </c>
      <c r="M86" s="184" t="s">
        <v>126</v>
      </c>
      <c r="N86" s="62" t="s">
        <v>127</v>
      </c>
      <c r="O86" s="64" t="s">
        <v>297</v>
      </c>
      <c r="P86" s="56">
        <v>10</v>
      </c>
      <c r="Q86" s="56">
        <v>10</v>
      </c>
      <c r="R86" s="121">
        <v>10</v>
      </c>
      <c r="S86" s="108">
        <f t="shared" si="2"/>
        <v>1</v>
      </c>
      <c r="T86" s="68" t="s">
        <v>298</v>
      </c>
      <c r="U86" s="68" t="s">
        <v>249</v>
      </c>
      <c r="V86" s="186">
        <f>20000000+20000000</f>
        <v>40000000</v>
      </c>
      <c r="W86" s="186">
        <v>17043748</v>
      </c>
      <c r="X86" s="183">
        <f t="shared" si="3"/>
        <v>0.42609370000000002</v>
      </c>
      <c r="Y86" s="127" t="s">
        <v>538</v>
      </c>
      <c r="Z86" s="126" t="s">
        <v>426</v>
      </c>
      <c r="AA86" s="145" t="s">
        <v>469</v>
      </c>
      <c r="AB86" s="65" t="s">
        <v>241</v>
      </c>
    </row>
    <row r="87" spans="1:28" s="24" customFormat="1" ht="156.75" customHeight="1" x14ac:dyDescent="0.25">
      <c r="A87" s="85" t="s">
        <v>80</v>
      </c>
      <c r="B87" s="38" t="s">
        <v>81</v>
      </c>
      <c r="C87" s="26" t="s">
        <v>33</v>
      </c>
      <c r="D87" s="35" t="s">
        <v>46</v>
      </c>
      <c r="E87" s="28">
        <v>0.185</v>
      </c>
      <c r="F87" s="29">
        <v>0.26</v>
      </c>
      <c r="G87" s="27" t="s">
        <v>35</v>
      </c>
      <c r="H87" s="27" t="s">
        <v>59</v>
      </c>
      <c r="I87" s="30" t="s">
        <v>60</v>
      </c>
      <c r="J87" s="26">
        <v>96000</v>
      </c>
      <c r="K87" s="76">
        <v>96000</v>
      </c>
      <c r="L87" s="63">
        <v>2020630010074</v>
      </c>
      <c r="M87" s="184" t="s">
        <v>126</v>
      </c>
      <c r="N87" s="62" t="s">
        <v>127</v>
      </c>
      <c r="O87" s="64" t="s">
        <v>299</v>
      </c>
      <c r="P87" s="56">
        <v>1</v>
      </c>
      <c r="Q87" s="56">
        <v>1</v>
      </c>
      <c r="R87" s="121">
        <v>0</v>
      </c>
      <c r="S87" s="108">
        <f t="shared" si="2"/>
        <v>0</v>
      </c>
      <c r="T87" s="68"/>
      <c r="U87" s="68"/>
      <c r="V87" s="186">
        <v>0</v>
      </c>
      <c r="W87" s="186"/>
      <c r="X87" s="183"/>
      <c r="Y87" s="127" t="s">
        <v>538</v>
      </c>
      <c r="Z87" s="126" t="s">
        <v>426</v>
      </c>
      <c r="AA87" s="204" t="s">
        <v>470</v>
      </c>
      <c r="AB87" s="65" t="s">
        <v>241</v>
      </c>
    </row>
    <row r="88" spans="1:28" s="24" customFormat="1" ht="99" customHeight="1" x14ac:dyDescent="0.25">
      <c r="A88" s="85" t="s">
        <v>80</v>
      </c>
      <c r="B88" s="38" t="s">
        <v>81</v>
      </c>
      <c r="C88" s="26" t="s">
        <v>33</v>
      </c>
      <c r="D88" s="35" t="s">
        <v>46</v>
      </c>
      <c r="E88" s="28">
        <v>0.185</v>
      </c>
      <c r="F88" s="29">
        <v>0.26</v>
      </c>
      <c r="G88" s="27" t="s">
        <v>35</v>
      </c>
      <c r="H88" s="27" t="s">
        <v>59</v>
      </c>
      <c r="I88" s="30" t="s">
        <v>60</v>
      </c>
      <c r="J88" s="26">
        <v>96000</v>
      </c>
      <c r="K88" s="76">
        <v>96000</v>
      </c>
      <c r="L88" s="63">
        <v>2020630010074</v>
      </c>
      <c r="M88" s="184" t="s">
        <v>126</v>
      </c>
      <c r="N88" s="62" t="s">
        <v>127</v>
      </c>
      <c r="O88" s="64" t="s">
        <v>239</v>
      </c>
      <c r="P88" s="56">
        <v>1</v>
      </c>
      <c r="Q88" s="56">
        <v>1</v>
      </c>
      <c r="R88" s="121">
        <v>1</v>
      </c>
      <c r="S88" s="108">
        <f t="shared" si="2"/>
        <v>1</v>
      </c>
      <c r="T88" s="68" t="s">
        <v>366</v>
      </c>
      <c r="U88" s="56" t="s">
        <v>211</v>
      </c>
      <c r="V88" s="186">
        <v>110000000</v>
      </c>
      <c r="W88" s="186">
        <v>55000000</v>
      </c>
      <c r="X88" s="183">
        <f t="shared" si="3"/>
        <v>0.5</v>
      </c>
      <c r="Y88" s="127" t="s">
        <v>538</v>
      </c>
      <c r="Z88" s="126" t="s">
        <v>426</v>
      </c>
      <c r="AA88" s="190" t="s">
        <v>471</v>
      </c>
      <c r="AB88" s="65" t="s">
        <v>241</v>
      </c>
    </row>
    <row r="89" spans="1:28" s="24" customFormat="1" ht="81.75" customHeight="1" x14ac:dyDescent="0.25">
      <c r="A89" s="85" t="s">
        <v>80</v>
      </c>
      <c r="B89" s="38" t="s">
        <v>81</v>
      </c>
      <c r="C89" s="26" t="s">
        <v>33</v>
      </c>
      <c r="D89" s="35" t="s">
        <v>46</v>
      </c>
      <c r="E89" s="28">
        <v>0.185</v>
      </c>
      <c r="F89" s="29">
        <v>0.26</v>
      </c>
      <c r="G89" s="27" t="s">
        <v>35</v>
      </c>
      <c r="H89" s="27" t="s">
        <v>59</v>
      </c>
      <c r="I89" s="30" t="s">
        <v>60</v>
      </c>
      <c r="J89" s="26">
        <v>96000</v>
      </c>
      <c r="K89" s="76">
        <v>96000</v>
      </c>
      <c r="L89" s="63">
        <v>2020630010074</v>
      </c>
      <c r="M89" s="184" t="s">
        <v>126</v>
      </c>
      <c r="N89" s="62" t="s">
        <v>127</v>
      </c>
      <c r="O89" s="64" t="s">
        <v>322</v>
      </c>
      <c r="P89" s="56">
        <v>7</v>
      </c>
      <c r="Q89" s="56">
        <v>7</v>
      </c>
      <c r="R89" s="121">
        <v>7</v>
      </c>
      <c r="S89" s="108">
        <f t="shared" si="2"/>
        <v>1</v>
      </c>
      <c r="T89" s="56" t="s">
        <v>242</v>
      </c>
      <c r="U89" s="56" t="s">
        <v>211</v>
      </c>
      <c r="V89" s="186">
        <f>141800000+25500000+25500000+37200000-20000000+53271061</f>
        <v>263271061</v>
      </c>
      <c r="W89" s="186">
        <f>108140150</f>
        <v>108140150</v>
      </c>
      <c r="X89" s="183">
        <f t="shared" si="3"/>
        <v>0.41075593188724985</v>
      </c>
      <c r="Y89" s="127" t="s">
        <v>538</v>
      </c>
      <c r="Z89" s="126" t="s">
        <v>426</v>
      </c>
      <c r="AA89" s="190" t="s">
        <v>472</v>
      </c>
      <c r="AB89" s="65" t="s">
        <v>241</v>
      </c>
    </row>
    <row r="90" spans="1:28" s="24" customFormat="1" ht="72.75" customHeight="1" x14ac:dyDescent="0.25">
      <c r="A90" s="85" t="s">
        <v>80</v>
      </c>
      <c r="B90" s="38" t="s">
        <v>81</v>
      </c>
      <c r="C90" s="26" t="s">
        <v>33</v>
      </c>
      <c r="D90" s="35" t="s">
        <v>46</v>
      </c>
      <c r="E90" s="28">
        <v>0.185</v>
      </c>
      <c r="F90" s="29">
        <v>0.26</v>
      </c>
      <c r="G90" s="27" t="s">
        <v>35</v>
      </c>
      <c r="H90" s="27" t="s">
        <v>61</v>
      </c>
      <c r="I90" s="30" t="s">
        <v>62</v>
      </c>
      <c r="J90" s="26">
        <v>2400</v>
      </c>
      <c r="K90" s="76">
        <v>2400</v>
      </c>
      <c r="L90" s="63">
        <v>2020630010076</v>
      </c>
      <c r="M90" s="56" t="s">
        <v>129</v>
      </c>
      <c r="N90" s="62" t="s">
        <v>130</v>
      </c>
      <c r="O90" s="64" t="s">
        <v>131</v>
      </c>
      <c r="P90" s="56">
        <v>240</v>
      </c>
      <c r="Q90" s="56">
        <v>280</v>
      </c>
      <c r="R90" s="56">
        <v>556</v>
      </c>
      <c r="S90" s="108">
        <v>1</v>
      </c>
      <c r="T90" s="56"/>
      <c r="U90" s="68"/>
      <c r="V90" s="186">
        <v>0</v>
      </c>
      <c r="W90" s="198" t="s">
        <v>530</v>
      </c>
      <c r="X90" s="199" t="s">
        <v>530</v>
      </c>
      <c r="Y90" s="130" t="s">
        <v>539</v>
      </c>
      <c r="Z90" s="130" t="s">
        <v>540</v>
      </c>
      <c r="AA90" s="190" t="s">
        <v>541</v>
      </c>
      <c r="AB90" s="65" t="s">
        <v>245</v>
      </c>
    </row>
    <row r="91" spans="1:28" s="24" customFormat="1" ht="103.5" customHeight="1" x14ac:dyDescent="0.25">
      <c r="A91" s="85" t="s">
        <v>80</v>
      </c>
      <c r="B91" s="38" t="s">
        <v>81</v>
      </c>
      <c r="C91" s="26" t="s">
        <v>33</v>
      </c>
      <c r="D91" s="35" t="s">
        <v>46</v>
      </c>
      <c r="E91" s="28">
        <v>0.185</v>
      </c>
      <c r="F91" s="29">
        <v>0.26</v>
      </c>
      <c r="G91" s="27" t="s">
        <v>35</v>
      </c>
      <c r="H91" s="27" t="s">
        <v>61</v>
      </c>
      <c r="I91" s="30" t="s">
        <v>62</v>
      </c>
      <c r="J91" s="26">
        <v>2400</v>
      </c>
      <c r="K91" s="76">
        <v>2400</v>
      </c>
      <c r="L91" s="63">
        <v>2020630010076</v>
      </c>
      <c r="M91" s="56" t="s">
        <v>129</v>
      </c>
      <c r="N91" s="62" t="s">
        <v>130</v>
      </c>
      <c r="O91" s="64" t="s">
        <v>246</v>
      </c>
      <c r="P91" s="56">
        <v>1</v>
      </c>
      <c r="Q91" s="56">
        <v>1</v>
      </c>
      <c r="R91" s="56">
        <v>1</v>
      </c>
      <c r="S91" s="108">
        <f t="shared" si="2"/>
        <v>1</v>
      </c>
      <c r="T91" s="68" t="s">
        <v>388</v>
      </c>
      <c r="U91" s="68" t="s">
        <v>377</v>
      </c>
      <c r="V91" s="186">
        <f>109200000+277000000+448000000-3867297-253500000</f>
        <v>576832703</v>
      </c>
      <c r="W91" s="186">
        <v>446150000</v>
      </c>
      <c r="X91" s="183">
        <f t="shared" si="3"/>
        <v>0.77344782582481286</v>
      </c>
      <c r="Y91" s="127" t="s">
        <v>539</v>
      </c>
      <c r="Z91" s="127" t="s">
        <v>540</v>
      </c>
      <c r="AA91" s="190" t="s">
        <v>481</v>
      </c>
      <c r="AB91" s="65" t="s">
        <v>295</v>
      </c>
    </row>
    <row r="92" spans="1:28" s="24" customFormat="1" ht="102" customHeight="1" x14ac:dyDescent="0.25">
      <c r="A92" s="279" t="s">
        <v>80</v>
      </c>
      <c r="B92" s="281" t="s">
        <v>81</v>
      </c>
      <c r="C92" s="277" t="s">
        <v>33</v>
      </c>
      <c r="D92" s="283" t="s">
        <v>46</v>
      </c>
      <c r="E92" s="285">
        <v>0.185</v>
      </c>
      <c r="F92" s="273">
        <v>0.26</v>
      </c>
      <c r="G92" s="275" t="s">
        <v>35</v>
      </c>
      <c r="H92" s="275" t="s">
        <v>63</v>
      </c>
      <c r="I92" s="275" t="s">
        <v>64</v>
      </c>
      <c r="J92" s="277">
        <v>120</v>
      </c>
      <c r="K92" s="270">
        <v>120</v>
      </c>
      <c r="L92" s="93">
        <v>2020630010077</v>
      </c>
      <c r="M92" s="56" t="s">
        <v>132</v>
      </c>
      <c r="N92" s="66" t="s">
        <v>133</v>
      </c>
      <c r="O92" s="66" t="s">
        <v>134</v>
      </c>
      <c r="P92" s="56">
        <v>130</v>
      </c>
      <c r="Q92" s="56">
        <v>120</v>
      </c>
      <c r="R92" s="56">
        <v>262</v>
      </c>
      <c r="S92" s="108">
        <v>1</v>
      </c>
      <c r="T92" s="73" t="s">
        <v>349</v>
      </c>
      <c r="U92" s="56"/>
      <c r="V92" s="186">
        <v>0</v>
      </c>
      <c r="W92" s="198" t="s">
        <v>530</v>
      </c>
      <c r="X92" s="199" t="s">
        <v>530</v>
      </c>
      <c r="Y92" s="130" t="s">
        <v>542</v>
      </c>
      <c r="Z92" s="126" t="s">
        <v>426</v>
      </c>
      <c r="AA92" s="211" t="s">
        <v>543</v>
      </c>
      <c r="AB92" s="65" t="s">
        <v>220</v>
      </c>
    </row>
    <row r="93" spans="1:28" s="24" customFormat="1" ht="103.5" customHeight="1" x14ac:dyDescent="0.25">
      <c r="A93" s="280"/>
      <c r="B93" s="282"/>
      <c r="C93" s="278"/>
      <c r="D93" s="284"/>
      <c r="E93" s="286"/>
      <c r="F93" s="274"/>
      <c r="G93" s="276"/>
      <c r="H93" s="276"/>
      <c r="I93" s="276"/>
      <c r="J93" s="278"/>
      <c r="K93" s="271"/>
      <c r="L93" s="93">
        <v>2020630010077</v>
      </c>
      <c r="M93" s="56" t="s">
        <v>132</v>
      </c>
      <c r="N93" s="66" t="s">
        <v>133</v>
      </c>
      <c r="O93" s="66" t="s">
        <v>332</v>
      </c>
      <c r="P93" s="56">
        <v>2</v>
      </c>
      <c r="Q93" s="56">
        <v>3</v>
      </c>
      <c r="R93" s="56">
        <v>3</v>
      </c>
      <c r="S93" s="108">
        <f t="shared" si="2"/>
        <v>1</v>
      </c>
      <c r="T93" s="73" t="s">
        <v>349</v>
      </c>
      <c r="U93" s="56" t="s">
        <v>211</v>
      </c>
      <c r="V93" s="186">
        <v>660181000</v>
      </c>
      <c r="W93" s="186">
        <v>462933735</v>
      </c>
      <c r="X93" s="183">
        <f t="shared" si="3"/>
        <v>0.70122244505673448</v>
      </c>
      <c r="Y93" s="127" t="s">
        <v>542</v>
      </c>
      <c r="Z93" s="126" t="s">
        <v>426</v>
      </c>
      <c r="AA93" s="211" t="s">
        <v>497</v>
      </c>
      <c r="AB93" s="65" t="s">
        <v>185</v>
      </c>
    </row>
    <row r="94" spans="1:28" s="24" customFormat="1" ht="67.5" customHeight="1" x14ac:dyDescent="0.25">
      <c r="A94" s="85" t="s">
        <v>80</v>
      </c>
      <c r="B94" s="38" t="s">
        <v>81</v>
      </c>
      <c r="C94" s="26" t="s">
        <v>33</v>
      </c>
      <c r="D94" s="35" t="s">
        <v>46</v>
      </c>
      <c r="E94" s="28">
        <v>0.185</v>
      </c>
      <c r="F94" s="29">
        <v>0.26</v>
      </c>
      <c r="G94" s="27" t="s">
        <v>35</v>
      </c>
      <c r="H94" s="27" t="s">
        <v>42</v>
      </c>
      <c r="I94" s="30" t="s">
        <v>65</v>
      </c>
      <c r="J94" s="26">
        <v>112</v>
      </c>
      <c r="K94" s="76">
        <v>112</v>
      </c>
      <c r="L94" s="63">
        <v>2020630010084</v>
      </c>
      <c r="M94" s="56" t="s">
        <v>135</v>
      </c>
      <c r="N94" s="62" t="s">
        <v>136</v>
      </c>
      <c r="O94" s="64" t="s">
        <v>137</v>
      </c>
      <c r="P94" s="56">
        <v>28</v>
      </c>
      <c r="Q94" s="56">
        <v>27</v>
      </c>
      <c r="R94" s="56">
        <v>27</v>
      </c>
      <c r="S94" s="108">
        <f t="shared" si="2"/>
        <v>1</v>
      </c>
      <c r="T94" s="56" t="s">
        <v>247</v>
      </c>
      <c r="U94" s="68" t="s">
        <v>244</v>
      </c>
      <c r="V94" s="186">
        <v>1295840000</v>
      </c>
      <c r="W94" s="186">
        <v>531696318</v>
      </c>
      <c r="X94" s="183">
        <f t="shared" si="3"/>
        <v>0.41031016020496358</v>
      </c>
      <c r="Y94" s="127" t="s">
        <v>429</v>
      </c>
      <c r="Z94" s="126" t="s">
        <v>426</v>
      </c>
      <c r="AA94" s="211" t="s">
        <v>486</v>
      </c>
      <c r="AB94" s="65" t="s">
        <v>188</v>
      </c>
    </row>
    <row r="95" spans="1:28" s="24" customFormat="1" ht="196.5" customHeight="1" x14ac:dyDescent="0.25">
      <c r="A95" s="85" t="s">
        <v>80</v>
      </c>
      <c r="B95" s="38" t="s">
        <v>81</v>
      </c>
      <c r="C95" s="26" t="s">
        <v>33</v>
      </c>
      <c r="D95" s="35" t="s">
        <v>46</v>
      </c>
      <c r="E95" s="28">
        <v>0.185</v>
      </c>
      <c r="F95" s="29">
        <v>0.26</v>
      </c>
      <c r="G95" s="27" t="s">
        <v>35</v>
      </c>
      <c r="H95" s="27" t="s">
        <v>42</v>
      </c>
      <c r="I95" s="30" t="s">
        <v>43</v>
      </c>
      <c r="J95" s="26">
        <v>112</v>
      </c>
      <c r="K95" s="76">
        <v>112</v>
      </c>
      <c r="L95" s="63">
        <v>2020630010083</v>
      </c>
      <c r="M95" s="56" t="s">
        <v>138</v>
      </c>
      <c r="N95" s="62" t="s">
        <v>139</v>
      </c>
      <c r="O95" s="64" t="s">
        <v>393</v>
      </c>
      <c r="P95" s="56">
        <v>28</v>
      </c>
      <c r="Q95" s="56">
        <v>27</v>
      </c>
      <c r="R95" s="56">
        <v>27</v>
      </c>
      <c r="S95" s="108">
        <f t="shared" si="2"/>
        <v>1</v>
      </c>
      <c r="T95" s="56" t="s">
        <v>248</v>
      </c>
      <c r="U95" s="68" t="s">
        <v>379</v>
      </c>
      <c r="V95" s="186">
        <v>2985407954</v>
      </c>
      <c r="W95" s="186">
        <v>2934407954</v>
      </c>
      <c r="X95" s="183">
        <f t="shared" si="3"/>
        <v>0.9829169075765114</v>
      </c>
      <c r="Y95" s="127" t="s">
        <v>429</v>
      </c>
      <c r="Z95" s="126" t="s">
        <v>426</v>
      </c>
      <c r="AA95" s="211" t="s">
        <v>487</v>
      </c>
      <c r="AB95" s="65" t="s">
        <v>188</v>
      </c>
    </row>
    <row r="96" spans="1:28" s="24" customFormat="1" ht="63" customHeight="1" x14ac:dyDescent="0.25">
      <c r="A96" s="85" t="s">
        <v>80</v>
      </c>
      <c r="B96" s="38" t="s">
        <v>81</v>
      </c>
      <c r="C96" s="26" t="s">
        <v>33</v>
      </c>
      <c r="D96" s="35" t="s">
        <v>46</v>
      </c>
      <c r="E96" s="28">
        <v>0.185</v>
      </c>
      <c r="F96" s="29">
        <v>0.26</v>
      </c>
      <c r="G96" s="27" t="s">
        <v>35</v>
      </c>
      <c r="H96" s="27" t="s">
        <v>66</v>
      </c>
      <c r="I96" s="30" t="s">
        <v>67</v>
      </c>
      <c r="J96" s="26">
        <v>80</v>
      </c>
      <c r="K96" s="76">
        <v>116</v>
      </c>
      <c r="L96" s="63">
        <v>2020630010082</v>
      </c>
      <c r="M96" s="56" t="s">
        <v>140</v>
      </c>
      <c r="N96" s="56" t="s">
        <v>141</v>
      </c>
      <c r="O96" s="64" t="s">
        <v>142</v>
      </c>
      <c r="P96" s="56">
        <v>28</v>
      </c>
      <c r="Q96" s="56">
        <v>28</v>
      </c>
      <c r="R96" s="56">
        <v>28</v>
      </c>
      <c r="S96" s="108">
        <f t="shared" si="2"/>
        <v>1</v>
      </c>
      <c r="T96" s="73" t="s">
        <v>350</v>
      </c>
      <c r="U96" s="68" t="s">
        <v>244</v>
      </c>
      <c r="V96" s="186">
        <v>150000000</v>
      </c>
      <c r="W96" s="198" t="s">
        <v>530</v>
      </c>
      <c r="X96" s="199" t="s">
        <v>530</v>
      </c>
      <c r="Y96" s="127" t="s">
        <v>429</v>
      </c>
      <c r="Z96" s="126" t="s">
        <v>426</v>
      </c>
      <c r="AA96" s="211" t="s">
        <v>544</v>
      </c>
      <c r="AB96" s="65" t="s">
        <v>220</v>
      </c>
    </row>
    <row r="97" spans="1:28" s="24" customFormat="1" ht="126" customHeight="1" x14ac:dyDescent="0.25">
      <c r="A97" s="85" t="s">
        <v>80</v>
      </c>
      <c r="B97" s="38" t="s">
        <v>81</v>
      </c>
      <c r="C97" s="26" t="s">
        <v>33</v>
      </c>
      <c r="D97" s="35" t="s">
        <v>46</v>
      </c>
      <c r="E97" s="28">
        <v>0.185</v>
      </c>
      <c r="F97" s="29">
        <v>0.26</v>
      </c>
      <c r="G97" s="27" t="s">
        <v>35</v>
      </c>
      <c r="H97" s="27" t="s">
        <v>66</v>
      </c>
      <c r="I97" s="30" t="s">
        <v>67</v>
      </c>
      <c r="J97" s="26">
        <v>80</v>
      </c>
      <c r="K97" s="76">
        <v>116</v>
      </c>
      <c r="L97" s="63">
        <v>2020630010082</v>
      </c>
      <c r="M97" s="56" t="s">
        <v>140</v>
      </c>
      <c r="N97" s="56" t="s">
        <v>141</v>
      </c>
      <c r="O97" s="56" t="s">
        <v>333</v>
      </c>
      <c r="P97" s="56">
        <v>1</v>
      </c>
      <c r="Q97" s="56">
        <v>1</v>
      </c>
      <c r="R97" s="56">
        <v>0</v>
      </c>
      <c r="S97" s="108">
        <f t="shared" si="2"/>
        <v>0</v>
      </c>
      <c r="T97" s="73" t="s">
        <v>350</v>
      </c>
      <c r="U97" s="68" t="s">
        <v>244</v>
      </c>
      <c r="V97" s="186">
        <v>150000000</v>
      </c>
      <c r="W97" s="186">
        <v>0</v>
      </c>
      <c r="X97" s="183">
        <f t="shared" si="3"/>
        <v>0</v>
      </c>
      <c r="Y97" s="130"/>
      <c r="Z97" s="130"/>
      <c r="AA97" s="211" t="s">
        <v>488</v>
      </c>
      <c r="AB97" s="65" t="s">
        <v>185</v>
      </c>
    </row>
    <row r="98" spans="1:28" s="24" customFormat="1" ht="58.5" customHeight="1" x14ac:dyDescent="0.25">
      <c r="A98" s="85" t="s">
        <v>80</v>
      </c>
      <c r="B98" s="38" t="s">
        <v>81</v>
      </c>
      <c r="C98" s="26" t="s">
        <v>33</v>
      </c>
      <c r="D98" s="35" t="s">
        <v>46</v>
      </c>
      <c r="E98" s="28">
        <v>0.185</v>
      </c>
      <c r="F98" s="29">
        <v>0.26</v>
      </c>
      <c r="G98" s="27" t="s">
        <v>35</v>
      </c>
      <c r="H98" s="27" t="s">
        <v>68</v>
      </c>
      <c r="I98" s="30" t="s">
        <v>69</v>
      </c>
      <c r="J98" s="26">
        <v>16</v>
      </c>
      <c r="K98" s="76">
        <v>32</v>
      </c>
      <c r="L98" s="63">
        <v>2020630010081</v>
      </c>
      <c r="M98" s="56" t="s">
        <v>143</v>
      </c>
      <c r="N98" s="56" t="s">
        <v>144</v>
      </c>
      <c r="O98" s="64" t="s">
        <v>145</v>
      </c>
      <c r="P98" s="56">
        <v>23</v>
      </c>
      <c r="Q98" s="56">
        <v>24</v>
      </c>
      <c r="R98" s="56">
        <v>24</v>
      </c>
      <c r="S98" s="108">
        <f t="shared" si="2"/>
        <v>1</v>
      </c>
      <c r="T98" s="73" t="s">
        <v>351</v>
      </c>
      <c r="U98" s="56"/>
      <c r="V98" s="186">
        <v>0</v>
      </c>
      <c r="W98" s="198" t="s">
        <v>530</v>
      </c>
      <c r="X98" s="199" t="s">
        <v>530</v>
      </c>
      <c r="Y98" s="130" t="s">
        <v>545</v>
      </c>
      <c r="Z98" s="126" t="s">
        <v>426</v>
      </c>
      <c r="AA98" s="211" t="s">
        <v>489</v>
      </c>
      <c r="AB98" s="65" t="s">
        <v>220</v>
      </c>
    </row>
    <row r="99" spans="1:28" s="24" customFormat="1" ht="138" customHeight="1" x14ac:dyDescent="0.25">
      <c r="A99" s="85" t="s">
        <v>80</v>
      </c>
      <c r="B99" s="38" t="s">
        <v>81</v>
      </c>
      <c r="C99" s="26" t="s">
        <v>33</v>
      </c>
      <c r="D99" s="35" t="s">
        <v>46</v>
      </c>
      <c r="E99" s="28">
        <v>0.185</v>
      </c>
      <c r="F99" s="29">
        <v>0.26</v>
      </c>
      <c r="G99" s="27" t="s">
        <v>35</v>
      </c>
      <c r="H99" s="27" t="s">
        <v>68</v>
      </c>
      <c r="I99" s="30" t="s">
        <v>69</v>
      </c>
      <c r="J99" s="26">
        <v>16</v>
      </c>
      <c r="K99" s="76">
        <v>32</v>
      </c>
      <c r="L99" s="63">
        <v>2020630010081</v>
      </c>
      <c r="M99" s="56" t="s">
        <v>143</v>
      </c>
      <c r="N99" s="56" t="s">
        <v>144</v>
      </c>
      <c r="O99" s="64" t="s">
        <v>325</v>
      </c>
      <c r="P99" s="56">
        <v>1</v>
      </c>
      <c r="Q99" s="56">
        <v>1</v>
      </c>
      <c r="R99" s="56">
        <v>1</v>
      </c>
      <c r="S99" s="108">
        <f t="shared" si="2"/>
        <v>1</v>
      </c>
      <c r="T99" s="73" t="s">
        <v>351</v>
      </c>
      <c r="U99" s="68" t="s">
        <v>244</v>
      </c>
      <c r="V99" s="186">
        <v>70000000</v>
      </c>
      <c r="W99" s="198" t="s">
        <v>530</v>
      </c>
      <c r="X99" s="199" t="s">
        <v>530</v>
      </c>
      <c r="Y99" s="127" t="s">
        <v>545</v>
      </c>
      <c r="Z99" s="126" t="s">
        <v>426</v>
      </c>
      <c r="AA99" s="211" t="s">
        <v>490</v>
      </c>
      <c r="AB99" s="65" t="s">
        <v>185</v>
      </c>
    </row>
    <row r="100" spans="1:28" s="24" customFormat="1" ht="87" customHeight="1" x14ac:dyDescent="0.25">
      <c r="A100" s="85" t="s">
        <v>80</v>
      </c>
      <c r="B100" s="38" t="s">
        <v>81</v>
      </c>
      <c r="C100" s="26" t="s">
        <v>33</v>
      </c>
      <c r="D100" s="35" t="s">
        <v>46</v>
      </c>
      <c r="E100" s="28">
        <v>0.185</v>
      </c>
      <c r="F100" s="29">
        <v>0.26</v>
      </c>
      <c r="G100" s="27" t="s">
        <v>35</v>
      </c>
      <c r="H100" s="27" t="s">
        <v>55</v>
      </c>
      <c r="I100" s="30" t="s">
        <v>56</v>
      </c>
      <c r="J100" s="26">
        <v>12</v>
      </c>
      <c r="K100" s="76">
        <v>28</v>
      </c>
      <c r="L100" s="63">
        <v>2020630010080</v>
      </c>
      <c r="M100" s="56" t="s">
        <v>146</v>
      </c>
      <c r="N100" s="56" t="s">
        <v>147</v>
      </c>
      <c r="O100" s="64" t="s">
        <v>229</v>
      </c>
      <c r="P100" s="56">
        <v>28</v>
      </c>
      <c r="Q100" s="56">
        <v>28</v>
      </c>
      <c r="R100" s="56">
        <v>14</v>
      </c>
      <c r="S100" s="108">
        <f t="shared" si="2"/>
        <v>0.5</v>
      </c>
      <c r="T100" s="73" t="s">
        <v>352</v>
      </c>
      <c r="U100" s="56"/>
      <c r="V100" s="186">
        <v>0</v>
      </c>
      <c r="W100" s="198" t="s">
        <v>530</v>
      </c>
      <c r="X100" s="199" t="s">
        <v>530</v>
      </c>
      <c r="Y100" s="127" t="s">
        <v>429</v>
      </c>
      <c r="Z100" s="126" t="s">
        <v>426</v>
      </c>
      <c r="AA100" s="211" t="s">
        <v>499</v>
      </c>
      <c r="AB100" s="65" t="s">
        <v>230</v>
      </c>
    </row>
    <row r="101" spans="1:28" s="24" customFormat="1" ht="90.75" customHeight="1" x14ac:dyDescent="0.25">
      <c r="A101" s="85" t="s">
        <v>80</v>
      </c>
      <c r="B101" s="38" t="s">
        <v>81</v>
      </c>
      <c r="C101" s="26" t="s">
        <v>33</v>
      </c>
      <c r="D101" s="35" t="s">
        <v>46</v>
      </c>
      <c r="E101" s="28">
        <v>0.185</v>
      </c>
      <c r="F101" s="29">
        <v>0.26</v>
      </c>
      <c r="G101" s="27" t="s">
        <v>35</v>
      </c>
      <c r="H101" s="27" t="s">
        <v>55</v>
      </c>
      <c r="I101" s="30" t="s">
        <v>56</v>
      </c>
      <c r="J101" s="26">
        <v>12</v>
      </c>
      <c r="K101" s="76">
        <v>28</v>
      </c>
      <c r="L101" s="63">
        <v>2020630010080</v>
      </c>
      <c r="M101" s="56" t="s">
        <v>146</v>
      </c>
      <c r="N101" s="56" t="s">
        <v>147</v>
      </c>
      <c r="O101" s="64" t="s">
        <v>326</v>
      </c>
      <c r="P101" s="56">
        <v>50</v>
      </c>
      <c r="Q101" s="56">
        <v>50</v>
      </c>
      <c r="R101" s="56">
        <v>116</v>
      </c>
      <c r="S101" s="108">
        <v>1</v>
      </c>
      <c r="T101" s="73" t="s">
        <v>352</v>
      </c>
      <c r="U101" s="56" t="s">
        <v>194</v>
      </c>
      <c r="V101" s="186">
        <v>0</v>
      </c>
      <c r="W101" s="186"/>
      <c r="X101" s="183"/>
      <c r="Y101" s="127" t="s">
        <v>429</v>
      </c>
      <c r="Z101" s="126" t="s">
        <v>426</v>
      </c>
      <c r="AA101" s="211" t="s">
        <v>498</v>
      </c>
      <c r="AB101" s="65" t="s">
        <v>185</v>
      </c>
    </row>
    <row r="102" spans="1:28" s="24" customFormat="1" ht="84" customHeight="1" x14ac:dyDescent="0.25">
      <c r="A102" s="85" t="s">
        <v>80</v>
      </c>
      <c r="B102" s="38" t="s">
        <v>81</v>
      </c>
      <c r="C102" s="26" t="s">
        <v>33</v>
      </c>
      <c r="D102" s="35" t="s">
        <v>46</v>
      </c>
      <c r="E102" s="28">
        <v>0.185</v>
      </c>
      <c r="F102" s="29">
        <v>0.26</v>
      </c>
      <c r="G102" s="27" t="s">
        <v>35</v>
      </c>
      <c r="H102" s="27" t="s">
        <v>55</v>
      </c>
      <c r="I102" s="30" t="s">
        <v>56</v>
      </c>
      <c r="J102" s="26">
        <v>12</v>
      </c>
      <c r="K102" s="76">
        <v>28</v>
      </c>
      <c r="L102" s="63">
        <v>2020630010080</v>
      </c>
      <c r="M102" s="56" t="s">
        <v>146</v>
      </c>
      <c r="N102" s="56" t="s">
        <v>147</v>
      </c>
      <c r="O102" s="64" t="s">
        <v>321</v>
      </c>
      <c r="P102" s="56">
        <v>0</v>
      </c>
      <c r="Q102" s="56">
        <v>5</v>
      </c>
      <c r="R102" s="56">
        <v>0</v>
      </c>
      <c r="S102" s="108">
        <f t="shared" si="2"/>
        <v>0</v>
      </c>
      <c r="T102" s="73" t="s">
        <v>352</v>
      </c>
      <c r="U102" s="56" t="s">
        <v>194</v>
      </c>
      <c r="V102" s="186">
        <v>0</v>
      </c>
      <c r="W102" s="186"/>
      <c r="X102" s="183"/>
      <c r="Y102" s="130"/>
      <c r="Z102" s="130"/>
      <c r="AA102" s="211" t="s">
        <v>603</v>
      </c>
      <c r="AB102" s="65" t="s">
        <v>185</v>
      </c>
    </row>
    <row r="103" spans="1:28" s="24" customFormat="1" ht="90" customHeight="1" x14ac:dyDescent="0.25">
      <c r="A103" s="85" t="s">
        <v>80</v>
      </c>
      <c r="B103" s="38" t="s">
        <v>81</v>
      </c>
      <c r="C103" s="26" t="s">
        <v>33</v>
      </c>
      <c r="D103" s="35" t="s">
        <v>46</v>
      </c>
      <c r="E103" s="28">
        <v>0.185</v>
      </c>
      <c r="F103" s="29">
        <v>0.26</v>
      </c>
      <c r="G103" s="27" t="s">
        <v>35</v>
      </c>
      <c r="H103" s="27" t="s">
        <v>55</v>
      </c>
      <c r="I103" s="30" t="s">
        <v>56</v>
      </c>
      <c r="J103" s="26">
        <v>12</v>
      </c>
      <c r="K103" s="76">
        <v>28</v>
      </c>
      <c r="L103" s="63">
        <v>2020630010080</v>
      </c>
      <c r="M103" s="56" t="s">
        <v>146</v>
      </c>
      <c r="N103" s="56" t="s">
        <v>147</v>
      </c>
      <c r="O103" s="64" t="s">
        <v>231</v>
      </c>
      <c r="P103" s="56">
        <v>0</v>
      </c>
      <c r="Q103" s="56">
        <v>1</v>
      </c>
      <c r="R103" s="56">
        <v>1</v>
      </c>
      <c r="S103" s="108">
        <f t="shared" si="2"/>
        <v>1</v>
      </c>
      <c r="T103" s="73" t="s">
        <v>352</v>
      </c>
      <c r="U103" s="56" t="s">
        <v>194</v>
      </c>
      <c r="V103" s="186">
        <v>16754175</v>
      </c>
      <c r="W103" s="186">
        <v>0</v>
      </c>
      <c r="X103" s="183">
        <f t="shared" si="3"/>
        <v>0</v>
      </c>
      <c r="Y103" s="127" t="s">
        <v>429</v>
      </c>
      <c r="Z103" s="126" t="s">
        <v>426</v>
      </c>
      <c r="AA103" s="211" t="s">
        <v>604</v>
      </c>
      <c r="AB103" s="65" t="s">
        <v>232</v>
      </c>
    </row>
    <row r="104" spans="1:28" s="24" customFormat="1" ht="65.25" customHeight="1" x14ac:dyDescent="0.25">
      <c r="A104" s="85" t="s">
        <v>80</v>
      </c>
      <c r="B104" s="38" t="s">
        <v>81</v>
      </c>
      <c r="C104" s="26" t="s">
        <v>33</v>
      </c>
      <c r="D104" s="35" t="s">
        <v>46</v>
      </c>
      <c r="E104" s="28">
        <v>0.185</v>
      </c>
      <c r="F104" s="29">
        <v>0.26</v>
      </c>
      <c r="G104" s="27" t="s">
        <v>35</v>
      </c>
      <c r="H104" s="27" t="s">
        <v>40</v>
      </c>
      <c r="I104" s="30" t="s">
        <v>41</v>
      </c>
      <c r="J104" s="26">
        <v>4</v>
      </c>
      <c r="K104" s="76">
        <v>16</v>
      </c>
      <c r="L104" s="63">
        <v>2020630010078</v>
      </c>
      <c r="M104" s="56" t="s">
        <v>148</v>
      </c>
      <c r="N104" s="56" t="s">
        <v>149</v>
      </c>
      <c r="O104" s="64" t="s">
        <v>150</v>
      </c>
      <c r="P104" s="56">
        <v>12</v>
      </c>
      <c r="Q104" s="56">
        <v>16</v>
      </c>
      <c r="R104" s="56">
        <v>16</v>
      </c>
      <c r="S104" s="108">
        <f t="shared" si="2"/>
        <v>1</v>
      </c>
      <c r="T104" s="56"/>
      <c r="U104" s="56"/>
      <c r="V104" s="186">
        <v>0</v>
      </c>
      <c r="W104" s="198" t="s">
        <v>530</v>
      </c>
      <c r="X104" s="199" t="s">
        <v>530</v>
      </c>
      <c r="Y104" s="127" t="s">
        <v>429</v>
      </c>
      <c r="Z104" s="126" t="s">
        <v>426</v>
      </c>
      <c r="AA104" s="204" t="s">
        <v>531</v>
      </c>
      <c r="AB104" s="65" t="s">
        <v>224</v>
      </c>
    </row>
    <row r="105" spans="1:28" s="24" customFormat="1" ht="138" customHeight="1" x14ac:dyDescent="0.25">
      <c r="A105" s="85" t="s">
        <v>80</v>
      </c>
      <c r="B105" s="38" t="s">
        <v>81</v>
      </c>
      <c r="C105" s="26" t="s">
        <v>33</v>
      </c>
      <c r="D105" s="35" t="s">
        <v>46</v>
      </c>
      <c r="E105" s="28">
        <v>0.185</v>
      </c>
      <c r="F105" s="29">
        <v>0.26</v>
      </c>
      <c r="G105" s="27" t="s">
        <v>35</v>
      </c>
      <c r="H105" s="27" t="s">
        <v>40</v>
      </c>
      <c r="I105" s="30" t="s">
        <v>41</v>
      </c>
      <c r="J105" s="26">
        <v>4</v>
      </c>
      <c r="K105" s="76">
        <v>16</v>
      </c>
      <c r="L105" s="63">
        <v>2020630010078</v>
      </c>
      <c r="M105" s="56" t="s">
        <v>148</v>
      </c>
      <c r="N105" s="56" t="s">
        <v>149</v>
      </c>
      <c r="O105" s="64" t="s">
        <v>394</v>
      </c>
      <c r="P105" s="56">
        <v>5</v>
      </c>
      <c r="Q105" s="56">
        <v>3</v>
      </c>
      <c r="R105" s="56"/>
      <c r="S105" s="108">
        <f t="shared" si="2"/>
        <v>0</v>
      </c>
      <c r="T105" s="73" t="s">
        <v>353</v>
      </c>
      <c r="U105" s="68" t="s">
        <v>227</v>
      </c>
      <c r="V105" s="186">
        <v>52556256</v>
      </c>
      <c r="W105" s="186">
        <v>0</v>
      </c>
      <c r="X105" s="183">
        <f t="shared" si="3"/>
        <v>0</v>
      </c>
      <c r="Y105" s="130"/>
      <c r="Z105" s="130"/>
      <c r="AA105" s="204" t="s">
        <v>549</v>
      </c>
      <c r="AB105" s="65" t="s">
        <v>226</v>
      </c>
    </row>
    <row r="106" spans="1:28" s="24" customFormat="1" ht="73.5" customHeight="1" x14ac:dyDescent="0.25">
      <c r="A106" s="85" t="s">
        <v>80</v>
      </c>
      <c r="B106" s="38" t="s">
        <v>81</v>
      </c>
      <c r="C106" s="26" t="s">
        <v>33</v>
      </c>
      <c r="D106" s="35" t="s">
        <v>46</v>
      </c>
      <c r="E106" s="28">
        <v>0.185</v>
      </c>
      <c r="F106" s="29">
        <v>0.26</v>
      </c>
      <c r="G106" s="27" t="s">
        <v>35</v>
      </c>
      <c r="H106" s="27" t="s">
        <v>40</v>
      </c>
      <c r="I106" s="30" t="s">
        <v>41</v>
      </c>
      <c r="J106" s="26">
        <v>4</v>
      </c>
      <c r="K106" s="76">
        <v>16</v>
      </c>
      <c r="L106" s="63">
        <v>2020630010078</v>
      </c>
      <c r="M106" s="56" t="s">
        <v>148</v>
      </c>
      <c r="N106" s="56" t="s">
        <v>149</v>
      </c>
      <c r="O106" s="64" t="s">
        <v>225</v>
      </c>
      <c r="P106" s="56">
        <v>1</v>
      </c>
      <c r="Q106" s="56">
        <v>1</v>
      </c>
      <c r="R106" s="56">
        <v>2</v>
      </c>
      <c r="S106" s="108">
        <v>1</v>
      </c>
      <c r="T106" s="73" t="s">
        <v>353</v>
      </c>
      <c r="U106" s="68" t="s">
        <v>228</v>
      </c>
      <c r="V106" s="186">
        <v>32240000</v>
      </c>
      <c r="W106" s="186">
        <v>0</v>
      </c>
      <c r="X106" s="183">
        <f t="shared" si="3"/>
        <v>0</v>
      </c>
      <c r="Y106" s="127" t="s">
        <v>429</v>
      </c>
      <c r="Z106" s="126" t="s">
        <v>426</v>
      </c>
      <c r="AA106" s="190" t="s">
        <v>548</v>
      </c>
      <c r="AB106" s="65" t="s">
        <v>226</v>
      </c>
    </row>
    <row r="107" spans="1:28" s="24" customFormat="1" ht="73.5" customHeight="1" x14ac:dyDescent="0.25">
      <c r="A107" s="85" t="s">
        <v>80</v>
      </c>
      <c r="B107" s="38" t="s">
        <v>81</v>
      </c>
      <c r="C107" s="26" t="s">
        <v>33</v>
      </c>
      <c r="D107" s="35" t="s">
        <v>46</v>
      </c>
      <c r="E107" s="28">
        <v>0.185</v>
      </c>
      <c r="F107" s="29">
        <v>0.26</v>
      </c>
      <c r="G107" s="27" t="s">
        <v>35</v>
      </c>
      <c r="H107" s="27" t="s">
        <v>40</v>
      </c>
      <c r="I107" s="30" t="s">
        <v>41</v>
      </c>
      <c r="J107" s="26">
        <v>4</v>
      </c>
      <c r="K107" s="76">
        <v>16</v>
      </c>
      <c r="L107" s="63">
        <v>2020630010078</v>
      </c>
      <c r="M107" s="56" t="s">
        <v>148</v>
      </c>
      <c r="N107" s="56" t="s">
        <v>149</v>
      </c>
      <c r="O107" s="64" t="s">
        <v>334</v>
      </c>
      <c r="P107" s="56">
        <v>1</v>
      </c>
      <c r="Q107" s="56">
        <v>1</v>
      </c>
      <c r="R107" s="56">
        <v>1</v>
      </c>
      <c r="S107" s="108">
        <f t="shared" si="2"/>
        <v>1</v>
      </c>
      <c r="T107" s="73" t="s">
        <v>354</v>
      </c>
      <c r="U107" s="68" t="s">
        <v>228</v>
      </c>
      <c r="V107" s="140"/>
      <c r="W107" s="140"/>
      <c r="X107" s="183"/>
      <c r="Y107" s="82"/>
      <c r="Z107" s="82"/>
      <c r="AA107" s="204" t="s">
        <v>547</v>
      </c>
      <c r="AB107" s="65" t="s">
        <v>226</v>
      </c>
    </row>
    <row r="108" spans="1:28" s="24" customFormat="1" ht="60" customHeight="1" x14ac:dyDescent="0.25">
      <c r="A108" s="85" t="s">
        <v>80</v>
      </c>
      <c r="B108" s="38" t="s">
        <v>81</v>
      </c>
      <c r="C108" s="26" t="s">
        <v>33</v>
      </c>
      <c r="D108" s="35" t="s">
        <v>46</v>
      </c>
      <c r="E108" s="28">
        <v>0.185</v>
      </c>
      <c r="F108" s="29">
        <v>0.26</v>
      </c>
      <c r="G108" s="27" t="s">
        <v>35</v>
      </c>
      <c r="H108" s="27" t="s">
        <v>70</v>
      </c>
      <c r="I108" s="30" t="s">
        <v>71</v>
      </c>
      <c r="J108" s="26">
        <v>3</v>
      </c>
      <c r="K108" s="76">
        <v>24</v>
      </c>
      <c r="L108" s="63">
        <v>2020630010045</v>
      </c>
      <c r="M108" s="56" t="s">
        <v>151</v>
      </c>
      <c r="N108" s="56" t="s">
        <v>152</v>
      </c>
      <c r="O108" s="64" t="s">
        <v>153</v>
      </c>
      <c r="P108" s="56">
        <v>11</v>
      </c>
      <c r="Q108" s="56">
        <v>12</v>
      </c>
      <c r="R108" s="56">
        <v>12</v>
      </c>
      <c r="S108" s="108">
        <f t="shared" si="2"/>
        <v>1</v>
      </c>
      <c r="T108" s="56"/>
      <c r="U108" s="56"/>
      <c r="V108" s="186">
        <v>0</v>
      </c>
      <c r="W108" s="198" t="s">
        <v>530</v>
      </c>
      <c r="X108" s="199" t="s">
        <v>530</v>
      </c>
      <c r="Y108" s="127" t="s">
        <v>429</v>
      </c>
      <c r="Z108" s="126" t="s">
        <v>426</v>
      </c>
      <c r="AA108" s="204" t="s">
        <v>550</v>
      </c>
      <c r="AB108" s="65" t="s">
        <v>220</v>
      </c>
    </row>
    <row r="109" spans="1:28" s="24" customFormat="1" ht="60" customHeight="1" x14ac:dyDescent="0.25">
      <c r="A109" s="85" t="s">
        <v>80</v>
      </c>
      <c r="B109" s="38" t="s">
        <v>81</v>
      </c>
      <c r="C109" s="26" t="s">
        <v>33</v>
      </c>
      <c r="D109" s="35" t="s">
        <v>46</v>
      </c>
      <c r="E109" s="28">
        <v>0.185</v>
      </c>
      <c r="F109" s="29">
        <v>0.26</v>
      </c>
      <c r="G109" s="27" t="s">
        <v>35</v>
      </c>
      <c r="H109" s="27" t="s">
        <v>70</v>
      </c>
      <c r="I109" s="30" t="s">
        <v>71</v>
      </c>
      <c r="J109" s="26">
        <v>3</v>
      </c>
      <c r="K109" s="76">
        <v>24</v>
      </c>
      <c r="L109" s="63">
        <v>2020630010045</v>
      </c>
      <c r="M109" s="56" t="s">
        <v>151</v>
      </c>
      <c r="N109" s="56" t="s">
        <v>152</v>
      </c>
      <c r="O109" s="64" t="s">
        <v>395</v>
      </c>
      <c r="P109" s="56">
        <v>0</v>
      </c>
      <c r="Q109" s="56">
        <v>1</v>
      </c>
      <c r="R109" s="56">
        <v>0</v>
      </c>
      <c r="S109" s="108">
        <f t="shared" si="2"/>
        <v>0</v>
      </c>
      <c r="T109" s="73" t="s">
        <v>355</v>
      </c>
      <c r="U109" s="56" t="s">
        <v>213</v>
      </c>
      <c r="V109" s="186">
        <v>0</v>
      </c>
      <c r="W109" s="186"/>
      <c r="X109" s="183"/>
      <c r="Y109" s="130"/>
      <c r="Z109" s="130"/>
      <c r="AA109" s="145" t="s">
        <v>605</v>
      </c>
      <c r="AB109" s="65" t="s">
        <v>185</v>
      </c>
    </row>
    <row r="110" spans="1:28" s="24" customFormat="1" ht="60" customHeight="1" x14ac:dyDescent="0.25">
      <c r="A110" s="85" t="s">
        <v>80</v>
      </c>
      <c r="B110" s="38" t="s">
        <v>81</v>
      </c>
      <c r="C110" s="26" t="s">
        <v>33</v>
      </c>
      <c r="D110" s="35" t="s">
        <v>46</v>
      </c>
      <c r="E110" s="28">
        <v>0.185</v>
      </c>
      <c r="F110" s="29">
        <v>0.26</v>
      </c>
      <c r="G110" s="27" t="s">
        <v>35</v>
      </c>
      <c r="H110" s="27" t="s">
        <v>57</v>
      </c>
      <c r="I110" s="30" t="s">
        <v>58</v>
      </c>
      <c r="J110" s="26">
        <v>0</v>
      </c>
      <c r="K110" s="76">
        <v>20</v>
      </c>
      <c r="L110" s="63">
        <v>2020630010032</v>
      </c>
      <c r="M110" s="184" t="s">
        <v>154</v>
      </c>
      <c r="N110" s="56" t="s">
        <v>155</v>
      </c>
      <c r="O110" s="64" t="s">
        <v>156</v>
      </c>
      <c r="P110" s="56">
        <v>28</v>
      </c>
      <c r="Q110" s="56">
        <v>28</v>
      </c>
      <c r="R110" s="56">
        <v>28</v>
      </c>
      <c r="S110" s="108">
        <f t="shared" si="2"/>
        <v>1</v>
      </c>
      <c r="T110" s="56"/>
      <c r="U110" s="56"/>
      <c r="V110" s="186">
        <v>0</v>
      </c>
      <c r="W110" s="198" t="s">
        <v>530</v>
      </c>
      <c r="X110" s="199" t="s">
        <v>530</v>
      </c>
      <c r="Y110" s="127" t="s">
        <v>429</v>
      </c>
      <c r="Z110" s="126" t="s">
        <v>426</v>
      </c>
      <c r="AA110" s="190" t="s">
        <v>554</v>
      </c>
      <c r="AB110" s="65" t="s">
        <v>220</v>
      </c>
    </row>
    <row r="111" spans="1:28" s="24" customFormat="1" ht="60" customHeight="1" x14ac:dyDescent="0.25">
      <c r="A111" s="85" t="s">
        <v>80</v>
      </c>
      <c r="B111" s="38" t="s">
        <v>81</v>
      </c>
      <c r="C111" s="26" t="s">
        <v>33</v>
      </c>
      <c r="D111" s="35" t="s">
        <v>46</v>
      </c>
      <c r="E111" s="28">
        <v>0.185</v>
      </c>
      <c r="F111" s="29">
        <v>0.26</v>
      </c>
      <c r="G111" s="27" t="s">
        <v>35</v>
      </c>
      <c r="H111" s="27" t="s">
        <v>57</v>
      </c>
      <c r="I111" s="30" t="s">
        <v>58</v>
      </c>
      <c r="J111" s="26">
        <v>0</v>
      </c>
      <c r="K111" s="76">
        <v>20</v>
      </c>
      <c r="L111" s="63">
        <v>2020630010032</v>
      </c>
      <c r="M111" s="184" t="s">
        <v>154</v>
      </c>
      <c r="N111" s="56" t="s">
        <v>155</v>
      </c>
      <c r="O111" s="64" t="s">
        <v>395</v>
      </c>
      <c r="P111" s="56">
        <v>0</v>
      </c>
      <c r="Q111" s="56">
        <v>1</v>
      </c>
      <c r="R111" s="56">
        <v>0</v>
      </c>
      <c r="S111" s="108">
        <f t="shared" si="2"/>
        <v>0</v>
      </c>
      <c r="T111" s="73" t="s">
        <v>356</v>
      </c>
      <c r="U111" s="56" t="s">
        <v>213</v>
      </c>
      <c r="V111" s="186">
        <v>0</v>
      </c>
      <c r="W111" s="186"/>
      <c r="X111" s="183"/>
      <c r="Y111" s="130"/>
      <c r="Z111" s="130"/>
      <c r="AA111" s="145" t="s">
        <v>606</v>
      </c>
      <c r="AB111" s="65" t="s">
        <v>185</v>
      </c>
    </row>
    <row r="112" spans="1:28" s="24" customFormat="1" ht="60" customHeight="1" x14ac:dyDescent="0.25">
      <c r="A112" s="85" t="s">
        <v>80</v>
      </c>
      <c r="B112" s="38" t="s">
        <v>81</v>
      </c>
      <c r="C112" s="26" t="s">
        <v>33</v>
      </c>
      <c r="D112" s="35" t="s">
        <v>46</v>
      </c>
      <c r="E112" s="28">
        <v>0.185</v>
      </c>
      <c r="F112" s="29">
        <v>0.26</v>
      </c>
      <c r="G112" s="27" t="s">
        <v>35</v>
      </c>
      <c r="H112" s="27" t="s">
        <v>72</v>
      </c>
      <c r="I112" s="30" t="s">
        <v>73</v>
      </c>
      <c r="J112" s="26">
        <v>60</v>
      </c>
      <c r="K112" s="76">
        <v>112</v>
      </c>
      <c r="L112" s="63">
        <v>2020630010033</v>
      </c>
      <c r="M112" s="56" t="s">
        <v>157</v>
      </c>
      <c r="N112" s="56" t="s">
        <v>158</v>
      </c>
      <c r="O112" s="64" t="s">
        <v>159</v>
      </c>
      <c r="P112" s="56">
        <v>28</v>
      </c>
      <c r="Q112" s="56">
        <v>28</v>
      </c>
      <c r="R112" s="56">
        <v>28</v>
      </c>
      <c r="S112" s="108">
        <f t="shared" si="2"/>
        <v>1</v>
      </c>
      <c r="T112" s="56"/>
      <c r="U112" s="56"/>
      <c r="V112" s="186">
        <v>0</v>
      </c>
      <c r="W112" s="198" t="s">
        <v>530</v>
      </c>
      <c r="X112" s="199" t="s">
        <v>530</v>
      </c>
      <c r="Y112" s="130" t="s">
        <v>552</v>
      </c>
      <c r="Z112" s="126" t="s">
        <v>426</v>
      </c>
      <c r="AA112" s="204" t="s">
        <v>551</v>
      </c>
      <c r="AB112" s="65" t="s">
        <v>220</v>
      </c>
    </row>
    <row r="113" spans="1:28" s="24" customFormat="1" ht="60" customHeight="1" x14ac:dyDescent="0.25">
      <c r="A113" s="85" t="s">
        <v>80</v>
      </c>
      <c r="B113" s="38" t="s">
        <v>81</v>
      </c>
      <c r="C113" s="26" t="s">
        <v>33</v>
      </c>
      <c r="D113" s="35" t="s">
        <v>46</v>
      </c>
      <c r="E113" s="28">
        <v>0.185</v>
      </c>
      <c r="F113" s="29">
        <v>0.26</v>
      </c>
      <c r="G113" s="27" t="s">
        <v>35</v>
      </c>
      <c r="H113" s="27" t="s">
        <v>72</v>
      </c>
      <c r="I113" s="30" t="s">
        <v>73</v>
      </c>
      <c r="J113" s="26">
        <v>60</v>
      </c>
      <c r="K113" s="76">
        <v>112</v>
      </c>
      <c r="L113" s="63">
        <v>2020630010033</v>
      </c>
      <c r="M113" s="56" t="s">
        <v>157</v>
      </c>
      <c r="N113" s="56" t="s">
        <v>158</v>
      </c>
      <c r="O113" s="64" t="s">
        <v>395</v>
      </c>
      <c r="P113" s="56">
        <v>0</v>
      </c>
      <c r="Q113" s="56">
        <v>1</v>
      </c>
      <c r="R113" s="56">
        <v>0</v>
      </c>
      <c r="S113" s="108">
        <f t="shared" si="2"/>
        <v>0</v>
      </c>
      <c r="T113" s="73" t="s">
        <v>357</v>
      </c>
      <c r="U113" s="56" t="s">
        <v>213</v>
      </c>
      <c r="V113" s="186">
        <v>0</v>
      </c>
      <c r="W113" s="186"/>
      <c r="X113" s="183"/>
      <c r="Y113" s="130"/>
      <c r="Z113" s="130"/>
      <c r="AA113" s="145" t="s">
        <v>606</v>
      </c>
      <c r="AB113" s="65" t="s">
        <v>185</v>
      </c>
    </row>
    <row r="114" spans="1:28" s="24" customFormat="1" ht="60" customHeight="1" x14ac:dyDescent="0.25">
      <c r="A114" s="85" t="s">
        <v>80</v>
      </c>
      <c r="B114" s="38" t="s">
        <v>81</v>
      </c>
      <c r="C114" s="26" t="s">
        <v>33</v>
      </c>
      <c r="D114" s="35" t="s">
        <v>46</v>
      </c>
      <c r="E114" s="28">
        <v>0.185</v>
      </c>
      <c r="F114" s="29">
        <v>0.26</v>
      </c>
      <c r="G114" s="27" t="s">
        <v>35</v>
      </c>
      <c r="H114" s="27" t="s">
        <v>74</v>
      </c>
      <c r="I114" s="30" t="s">
        <v>54</v>
      </c>
      <c r="J114" s="26">
        <v>0</v>
      </c>
      <c r="K114" s="76">
        <v>580</v>
      </c>
      <c r="L114" s="63">
        <v>2020630010040</v>
      </c>
      <c r="M114" s="184" t="s">
        <v>160</v>
      </c>
      <c r="N114" s="56" t="s">
        <v>161</v>
      </c>
      <c r="O114" s="64" t="s">
        <v>223</v>
      </c>
      <c r="P114" s="56">
        <v>300</v>
      </c>
      <c r="Q114" s="56">
        <v>300</v>
      </c>
      <c r="R114" s="56">
        <v>50</v>
      </c>
      <c r="S114" s="108">
        <f t="shared" si="2"/>
        <v>0.16666666666666666</v>
      </c>
      <c r="T114" s="56"/>
      <c r="U114" s="56"/>
      <c r="V114" s="186">
        <v>0</v>
      </c>
      <c r="W114" s="198"/>
      <c r="X114" s="183"/>
      <c r="Y114" s="130" t="s">
        <v>555</v>
      </c>
      <c r="Z114" s="130" t="s">
        <v>420</v>
      </c>
      <c r="AA114" s="190" t="s">
        <v>553</v>
      </c>
      <c r="AB114" s="65" t="s">
        <v>220</v>
      </c>
    </row>
    <row r="115" spans="1:28" s="24" customFormat="1" ht="60" customHeight="1" x14ac:dyDescent="0.25">
      <c r="A115" s="85" t="s">
        <v>80</v>
      </c>
      <c r="B115" s="38" t="s">
        <v>81</v>
      </c>
      <c r="C115" s="26" t="s">
        <v>33</v>
      </c>
      <c r="D115" s="35" t="s">
        <v>46</v>
      </c>
      <c r="E115" s="28">
        <v>0.185</v>
      </c>
      <c r="F115" s="29">
        <v>0.26</v>
      </c>
      <c r="G115" s="27" t="s">
        <v>35</v>
      </c>
      <c r="H115" s="27" t="s">
        <v>74</v>
      </c>
      <c r="I115" s="30" t="s">
        <v>54</v>
      </c>
      <c r="J115" s="26">
        <v>0</v>
      </c>
      <c r="K115" s="76">
        <v>580</v>
      </c>
      <c r="L115" s="63">
        <v>2020630010040</v>
      </c>
      <c r="M115" s="184" t="s">
        <v>160</v>
      </c>
      <c r="N115" s="56" t="s">
        <v>161</v>
      </c>
      <c r="O115" s="64" t="s">
        <v>395</v>
      </c>
      <c r="P115" s="56">
        <v>0</v>
      </c>
      <c r="Q115" s="56">
        <v>1</v>
      </c>
      <c r="R115" s="56">
        <v>0</v>
      </c>
      <c r="S115" s="108">
        <f t="shared" si="2"/>
        <v>0</v>
      </c>
      <c r="T115" s="73" t="s">
        <v>358</v>
      </c>
      <c r="U115" s="56" t="s">
        <v>213</v>
      </c>
      <c r="V115" s="186">
        <v>0</v>
      </c>
      <c r="W115" s="186"/>
      <c r="X115" s="183"/>
      <c r="Y115" s="130"/>
      <c r="Z115" s="130"/>
      <c r="AA115" s="145" t="s">
        <v>606</v>
      </c>
      <c r="AB115" s="65" t="s">
        <v>185</v>
      </c>
    </row>
    <row r="116" spans="1:28" s="24" customFormat="1" ht="60" customHeight="1" x14ac:dyDescent="0.25">
      <c r="A116" s="85" t="s">
        <v>80</v>
      </c>
      <c r="B116" s="38" t="s">
        <v>81</v>
      </c>
      <c r="C116" s="26" t="s">
        <v>33</v>
      </c>
      <c r="D116" s="35" t="s">
        <v>46</v>
      </c>
      <c r="E116" s="28">
        <v>0.185</v>
      </c>
      <c r="F116" s="29">
        <v>0.26</v>
      </c>
      <c r="G116" s="27" t="s">
        <v>35</v>
      </c>
      <c r="H116" s="27" t="s">
        <v>75</v>
      </c>
      <c r="I116" s="30" t="s">
        <v>76</v>
      </c>
      <c r="J116" s="26">
        <v>1</v>
      </c>
      <c r="K116" s="76">
        <v>8</v>
      </c>
      <c r="L116" s="63">
        <v>2020630010039</v>
      </c>
      <c r="M116" s="184" t="s">
        <v>162</v>
      </c>
      <c r="N116" s="56" t="s">
        <v>163</v>
      </c>
      <c r="O116" s="64" t="s">
        <v>164</v>
      </c>
      <c r="P116" s="56">
        <v>2</v>
      </c>
      <c r="Q116" s="56">
        <v>2</v>
      </c>
      <c r="R116" s="56">
        <v>1</v>
      </c>
      <c r="S116" s="108">
        <f t="shared" si="2"/>
        <v>0.5</v>
      </c>
      <c r="T116" s="56"/>
      <c r="U116" s="56"/>
      <c r="V116" s="186">
        <v>0</v>
      </c>
      <c r="W116" s="198" t="s">
        <v>530</v>
      </c>
      <c r="X116" s="199" t="s">
        <v>530</v>
      </c>
      <c r="Y116" s="127" t="s">
        <v>429</v>
      </c>
      <c r="Z116" s="126" t="s">
        <v>426</v>
      </c>
      <c r="AA116" s="190" t="s">
        <v>500</v>
      </c>
      <c r="AB116" s="65" t="s">
        <v>219</v>
      </c>
    </row>
    <row r="117" spans="1:28" s="24" customFormat="1" ht="60" customHeight="1" x14ac:dyDescent="0.25">
      <c r="A117" s="85" t="s">
        <v>80</v>
      </c>
      <c r="B117" s="38" t="s">
        <v>81</v>
      </c>
      <c r="C117" s="26" t="s">
        <v>33</v>
      </c>
      <c r="D117" s="35" t="s">
        <v>46</v>
      </c>
      <c r="E117" s="28">
        <v>0.185</v>
      </c>
      <c r="F117" s="29">
        <v>0.26</v>
      </c>
      <c r="G117" s="27" t="s">
        <v>35</v>
      </c>
      <c r="H117" s="27" t="s">
        <v>75</v>
      </c>
      <c r="I117" s="30" t="s">
        <v>76</v>
      </c>
      <c r="J117" s="26">
        <v>1</v>
      </c>
      <c r="K117" s="76">
        <v>8</v>
      </c>
      <c r="L117" s="63">
        <v>2020630010039</v>
      </c>
      <c r="M117" s="184" t="s">
        <v>162</v>
      </c>
      <c r="N117" s="56" t="s">
        <v>163</v>
      </c>
      <c r="O117" s="64" t="s">
        <v>395</v>
      </c>
      <c r="P117" s="56">
        <v>0</v>
      </c>
      <c r="Q117" s="56">
        <v>1</v>
      </c>
      <c r="R117" s="56">
        <v>0</v>
      </c>
      <c r="S117" s="108">
        <f t="shared" si="2"/>
        <v>0</v>
      </c>
      <c r="T117" s="73" t="s">
        <v>359</v>
      </c>
      <c r="U117" s="56" t="s">
        <v>213</v>
      </c>
      <c r="V117" s="186">
        <v>0</v>
      </c>
      <c r="W117" s="186"/>
      <c r="X117" s="183"/>
      <c r="Y117" s="130"/>
      <c r="Z117" s="130"/>
      <c r="AA117" s="145" t="s">
        <v>606</v>
      </c>
      <c r="AB117" s="65" t="s">
        <v>183</v>
      </c>
    </row>
    <row r="118" spans="1:28" s="24" customFormat="1" ht="60" customHeight="1" x14ac:dyDescent="0.25">
      <c r="A118" s="85" t="s">
        <v>80</v>
      </c>
      <c r="B118" s="38" t="s">
        <v>81</v>
      </c>
      <c r="C118" s="26" t="s">
        <v>33</v>
      </c>
      <c r="D118" s="35" t="s">
        <v>46</v>
      </c>
      <c r="E118" s="28">
        <v>0.185</v>
      </c>
      <c r="F118" s="29">
        <v>0.26</v>
      </c>
      <c r="G118" s="27" t="s">
        <v>35</v>
      </c>
      <c r="H118" s="27" t="s">
        <v>70</v>
      </c>
      <c r="I118" s="30" t="s">
        <v>71</v>
      </c>
      <c r="J118" s="26">
        <v>0</v>
      </c>
      <c r="K118" s="76">
        <v>24</v>
      </c>
      <c r="L118" s="63">
        <v>2020630010035</v>
      </c>
      <c r="M118" s="184" t="s">
        <v>165</v>
      </c>
      <c r="N118" s="56" t="s">
        <v>166</v>
      </c>
      <c r="O118" s="64" t="s">
        <v>167</v>
      </c>
      <c r="P118" s="56">
        <v>3</v>
      </c>
      <c r="Q118" s="56">
        <v>4</v>
      </c>
      <c r="R118" s="56">
        <v>4</v>
      </c>
      <c r="S118" s="108">
        <f t="shared" si="2"/>
        <v>1</v>
      </c>
      <c r="T118" s="56"/>
      <c r="U118" s="56"/>
      <c r="V118" s="186">
        <v>0</v>
      </c>
      <c r="W118" s="198" t="s">
        <v>530</v>
      </c>
      <c r="X118" s="199" t="s">
        <v>530</v>
      </c>
      <c r="Y118" s="130" t="s">
        <v>556</v>
      </c>
      <c r="Z118" s="126" t="s">
        <v>426</v>
      </c>
      <c r="AA118" s="204" t="s">
        <v>501</v>
      </c>
      <c r="AB118" s="65" t="s">
        <v>220</v>
      </c>
    </row>
    <row r="119" spans="1:28" s="24" customFormat="1" ht="60" customHeight="1" x14ac:dyDescent="0.25">
      <c r="A119" s="85" t="s">
        <v>80</v>
      </c>
      <c r="B119" s="38" t="s">
        <v>81</v>
      </c>
      <c r="C119" s="26" t="s">
        <v>33</v>
      </c>
      <c r="D119" s="35" t="s">
        <v>46</v>
      </c>
      <c r="E119" s="28">
        <v>0.185</v>
      </c>
      <c r="F119" s="29">
        <v>0.26</v>
      </c>
      <c r="G119" s="27" t="s">
        <v>35</v>
      </c>
      <c r="H119" s="27" t="s">
        <v>70</v>
      </c>
      <c r="I119" s="30" t="s">
        <v>71</v>
      </c>
      <c r="J119" s="26">
        <v>0</v>
      </c>
      <c r="K119" s="76">
        <v>24</v>
      </c>
      <c r="L119" s="63">
        <v>2020630010035</v>
      </c>
      <c r="M119" s="184" t="s">
        <v>165</v>
      </c>
      <c r="N119" s="56" t="s">
        <v>166</v>
      </c>
      <c r="O119" s="64" t="s">
        <v>395</v>
      </c>
      <c r="P119" s="56">
        <v>0</v>
      </c>
      <c r="Q119" s="56">
        <v>1</v>
      </c>
      <c r="R119" s="56">
        <v>0</v>
      </c>
      <c r="S119" s="108">
        <f t="shared" si="2"/>
        <v>0</v>
      </c>
      <c r="T119" s="73" t="s">
        <v>360</v>
      </c>
      <c r="U119" s="56" t="s">
        <v>213</v>
      </c>
      <c r="V119" s="186">
        <v>0</v>
      </c>
      <c r="W119" s="186"/>
      <c r="X119" s="183"/>
      <c r="Y119" s="130"/>
      <c r="Z119" s="130"/>
      <c r="AA119" s="145" t="s">
        <v>606</v>
      </c>
      <c r="AB119" s="65" t="s">
        <v>185</v>
      </c>
    </row>
    <row r="120" spans="1:28" s="24" customFormat="1" ht="60" customHeight="1" x14ac:dyDescent="0.25">
      <c r="A120" s="85" t="s">
        <v>80</v>
      </c>
      <c r="B120" s="38" t="s">
        <v>81</v>
      </c>
      <c r="C120" s="26" t="s">
        <v>33</v>
      </c>
      <c r="D120" s="35" t="s">
        <v>46</v>
      </c>
      <c r="E120" s="28">
        <v>0.185</v>
      </c>
      <c r="F120" s="29">
        <v>0.26</v>
      </c>
      <c r="G120" s="27" t="s">
        <v>35</v>
      </c>
      <c r="H120" s="27" t="s">
        <v>70</v>
      </c>
      <c r="I120" s="30" t="s">
        <v>71</v>
      </c>
      <c r="J120" s="26">
        <v>3</v>
      </c>
      <c r="K120" s="76">
        <v>24</v>
      </c>
      <c r="L120" s="63">
        <v>2020630010034</v>
      </c>
      <c r="M120" s="184" t="s">
        <v>168</v>
      </c>
      <c r="N120" s="56" t="s">
        <v>169</v>
      </c>
      <c r="O120" s="64" t="s">
        <v>170</v>
      </c>
      <c r="P120" s="56">
        <v>5</v>
      </c>
      <c r="Q120" s="56">
        <v>10</v>
      </c>
      <c r="R120" s="56">
        <v>8</v>
      </c>
      <c r="S120" s="108">
        <f t="shared" si="2"/>
        <v>0.8</v>
      </c>
      <c r="T120" s="56"/>
      <c r="U120" s="56"/>
      <c r="V120" s="186">
        <v>0</v>
      </c>
      <c r="W120" s="198" t="s">
        <v>530</v>
      </c>
      <c r="X120" s="199" t="s">
        <v>530</v>
      </c>
      <c r="Y120" s="130"/>
      <c r="Z120" s="126" t="s">
        <v>426</v>
      </c>
      <c r="AA120" s="190" t="s">
        <v>546</v>
      </c>
      <c r="AB120" s="65" t="s">
        <v>220</v>
      </c>
    </row>
    <row r="121" spans="1:28" s="24" customFormat="1" ht="60" customHeight="1" x14ac:dyDescent="0.25">
      <c r="A121" s="85" t="s">
        <v>80</v>
      </c>
      <c r="B121" s="38" t="s">
        <v>81</v>
      </c>
      <c r="C121" s="26" t="s">
        <v>33</v>
      </c>
      <c r="D121" s="35" t="s">
        <v>46</v>
      </c>
      <c r="E121" s="28">
        <v>0.185</v>
      </c>
      <c r="F121" s="29">
        <v>0.26</v>
      </c>
      <c r="G121" s="27" t="s">
        <v>35</v>
      </c>
      <c r="H121" s="27" t="s">
        <v>70</v>
      </c>
      <c r="I121" s="30" t="s">
        <v>71</v>
      </c>
      <c r="J121" s="26">
        <v>3</v>
      </c>
      <c r="K121" s="76">
        <v>24</v>
      </c>
      <c r="L121" s="63">
        <v>2020630010034</v>
      </c>
      <c r="M121" s="184" t="s">
        <v>168</v>
      </c>
      <c r="N121" s="56" t="s">
        <v>169</v>
      </c>
      <c r="O121" s="64" t="s">
        <v>395</v>
      </c>
      <c r="P121" s="56">
        <v>0</v>
      </c>
      <c r="Q121" s="56">
        <v>1</v>
      </c>
      <c r="R121" s="56">
        <v>0</v>
      </c>
      <c r="S121" s="108">
        <f t="shared" si="2"/>
        <v>0</v>
      </c>
      <c r="T121" s="73" t="s">
        <v>361</v>
      </c>
      <c r="U121" s="56" t="s">
        <v>213</v>
      </c>
      <c r="V121" s="186">
        <v>0</v>
      </c>
      <c r="W121" s="186"/>
      <c r="X121" s="183"/>
      <c r="Y121" s="130"/>
      <c r="Z121" s="130"/>
      <c r="AA121" s="145" t="s">
        <v>606</v>
      </c>
      <c r="AB121" s="65" t="s">
        <v>185</v>
      </c>
    </row>
    <row r="122" spans="1:28" s="24" customFormat="1" ht="99.75" customHeight="1" x14ac:dyDescent="0.25">
      <c r="A122" s="85" t="s">
        <v>80</v>
      </c>
      <c r="B122" s="38" t="s">
        <v>81</v>
      </c>
      <c r="C122" s="26" t="s">
        <v>33</v>
      </c>
      <c r="D122" s="35" t="s">
        <v>46</v>
      </c>
      <c r="E122" s="28">
        <v>0.185</v>
      </c>
      <c r="F122" s="29">
        <v>0.26</v>
      </c>
      <c r="G122" s="27" t="s">
        <v>35</v>
      </c>
      <c r="H122" s="27" t="s">
        <v>40</v>
      </c>
      <c r="I122" s="30" t="s">
        <v>41</v>
      </c>
      <c r="J122" s="26">
        <v>16</v>
      </c>
      <c r="K122" s="76">
        <v>16</v>
      </c>
      <c r="L122" s="63">
        <v>2020630010044</v>
      </c>
      <c r="M122" s="56" t="s">
        <v>171</v>
      </c>
      <c r="N122" s="56" t="s">
        <v>172</v>
      </c>
      <c r="O122" s="64" t="s">
        <v>173</v>
      </c>
      <c r="P122" s="56">
        <v>4</v>
      </c>
      <c r="Q122" s="56">
        <v>4</v>
      </c>
      <c r="R122" s="56">
        <v>2</v>
      </c>
      <c r="S122" s="108">
        <f t="shared" si="2"/>
        <v>0.5</v>
      </c>
      <c r="T122" s="56"/>
      <c r="U122" s="56"/>
      <c r="V122" s="186">
        <v>0</v>
      </c>
      <c r="W122" s="198" t="s">
        <v>530</v>
      </c>
      <c r="X122" s="199" t="s">
        <v>530</v>
      </c>
      <c r="Y122" s="127" t="s">
        <v>429</v>
      </c>
      <c r="Z122" s="126" t="s">
        <v>426</v>
      </c>
      <c r="AA122" s="190" t="s">
        <v>502</v>
      </c>
      <c r="AB122" s="65" t="s">
        <v>221</v>
      </c>
    </row>
    <row r="123" spans="1:28" s="24" customFormat="1" ht="99.75" customHeight="1" x14ac:dyDescent="0.25">
      <c r="A123" s="85" t="s">
        <v>80</v>
      </c>
      <c r="B123" s="38" t="s">
        <v>81</v>
      </c>
      <c r="C123" s="26" t="s">
        <v>33</v>
      </c>
      <c r="D123" s="35" t="s">
        <v>46</v>
      </c>
      <c r="E123" s="28">
        <v>0.185</v>
      </c>
      <c r="F123" s="29">
        <v>0.26</v>
      </c>
      <c r="G123" s="27" t="s">
        <v>35</v>
      </c>
      <c r="H123" s="27" t="s">
        <v>40</v>
      </c>
      <c r="I123" s="30" t="s">
        <v>41</v>
      </c>
      <c r="J123" s="26">
        <v>16</v>
      </c>
      <c r="K123" s="76">
        <v>16</v>
      </c>
      <c r="L123" s="63">
        <v>2020630010044</v>
      </c>
      <c r="M123" s="56" t="s">
        <v>171</v>
      </c>
      <c r="N123" s="56" t="s">
        <v>172</v>
      </c>
      <c r="O123" s="64" t="s">
        <v>218</v>
      </c>
      <c r="P123" s="56">
        <v>1</v>
      </c>
      <c r="Q123" s="56">
        <v>1</v>
      </c>
      <c r="R123" s="56">
        <v>1</v>
      </c>
      <c r="S123" s="108">
        <f t="shared" si="2"/>
        <v>1</v>
      </c>
      <c r="T123" s="73" t="s">
        <v>362</v>
      </c>
      <c r="U123" s="56" t="s">
        <v>190</v>
      </c>
      <c r="V123" s="186">
        <v>20000000</v>
      </c>
      <c r="W123" s="186">
        <v>0</v>
      </c>
      <c r="X123" s="183">
        <f t="shared" si="3"/>
        <v>0</v>
      </c>
      <c r="Y123" s="127" t="s">
        <v>429</v>
      </c>
      <c r="Z123" s="126" t="s">
        <v>426</v>
      </c>
      <c r="AA123" s="211" t="s">
        <v>503</v>
      </c>
      <c r="AB123" s="65" t="s">
        <v>183</v>
      </c>
    </row>
    <row r="124" spans="1:28" s="24" customFormat="1" ht="60" customHeight="1" x14ac:dyDescent="0.25">
      <c r="A124" s="85" t="s">
        <v>80</v>
      </c>
      <c r="B124" s="38" t="s">
        <v>81</v>
      </c>
      <c r="C124" s="26" t="s">
        <v>33</v>
      </c>
      <c r="D124" s="35" t="s">
        <v>46</v>
      </c>
      <c r="E124" s="28">
        <v>0.185</v>
      </c>
      <c r="F124" s="29">
        <v>0.26</v>
      </c>
      <c r="G124" s="27" t="s">
        <v>35</v>
      </c>
      <c r="H124" s="27" t="s">
        <v>77</v>
      </c>
      <c r="I124" s="30" t="s">
        <v>78</v>
      </c>
      <c r="J124" s="26">
        <v>48</v>
      </c>
      <c r="K124" s="76">
        <v>84</v>
      </c>
      <c r="L124" s="63">
        <v>2020630010043</v>
      </c>
      <c r="M124" s="184" t="s">
        <v>174</v>
      </c>
      <c r="N124" s="56" t="s">
        <v>175</v>
      </c>
      <c r="O124" s="64" t="s">
        <v>365</v>
      </c>
      <c r="P124" s="56">
        <v>56</v>
      </c>
      <c r="Q124" s="56">
        <v>56</v>
      </c>
      <c r="R124" s="56">
        <v>40</v>
      </c>
      <c r="S124" s="108">
        <f t="shared" si="2"/>
        <v>0.7142857142857143</v>
      </c>
      <c r="T124" s="56"/>
      <c r="U124" s="56"/>
      <c r="V124" s="186">
        <v>0</v>
      </c>
      <c r="W124" s="198" t="s">
        <v>530</v>
      </c>
      <c r="X124" s="199" t="s">
        <v>530</v>
      </c>
      <c r="Y124" s="127" t="s">
        <v>429</v>
      </c>
      <c r="Z124" s="126" t="s">
        <v>426</v>
      </c>
      <c r="AA124" s="190" t="s">
        <v>504</v>
      </c>
      <c r="AB124" s="65" t="s">
        <v>221</v>
      </c>
    </row>
    <row r="125" spans="1:28" s="24" customFormat="1" ht="60" customHeight="1" x14ac:dyDescent="0.25">
      <c r="A125" s="85" t="s">
        <v>80</v>
      </c>
      <c r="B125" s="38" t="s">
        <v>81</v>
      </c>
      <c r="C125" s="26" t="s">
        <v>33</v>
      </c>
      <c r="D125" s="35" t="s">
        <v>46</v>
      </c>
      <c r="E125" s="28">
        <v>0.185</v>
      </c>
      <c r="F125" s="29">
        <v>0.26</v>
      </c>
      <c r="G125" s="27" t="s">
        <v>35</v>
      </c>
      <c r="H125" s="27" t="s">
        <v>77</v>
      </c>
      <c r="I125" s="30" t="s">
        <v>78</v>
      </c>
      <c r="J125" s="26">
        <v>48</v>
      </c>
      <c r="K125" s="76">
        <v>84</v>
      </c>
      <c r="L125" s="63">
        <v>2020630010043</v>
      </c>
      <c r="M125" s="184" t="s">
        <v>174</v>
      </c>
      <c r="N125" s="56" t="s">
        <v>175</v>
      </c>
      <c r="O125" s="64" t="s">
        <v>216</v>
      </c>
      <c r="P125" s="56">
        <v>1</v>
      </c>
      <c r="Q125" s="56">
        <v>1</v>
      </c>
      <c r="R125" s="56">
        <v>1</v>
      </c>
      <c r="S125" s="108">
        <f t="shared" si="2"/>
        <v>1</v>
      </c>
      <c r="T125" s="73" t="s">
        <v>363</v>
      </c>
      <c r="U125" s="68" t="s">
        <v>368</v>
      </c>
      <c r="V125" s="186">
        <v>538611962</v>
      </c>
      <c r="W125" s="186">
        <v>538611962</v>
      </c>
      <c r="X125" s="183">
        <f t="shared" si="3"/>
        <v>1</v>
      </c>
      <c r="Y125" s="127" t="s">
        <v>429</v>
      </c>
      <c r="Z125" s="126" t="s">
        <v>426</v>
      </c>
      <c r="AA125" s="211" t="s">
        <v>505</v>
      </c>
      <c r="AB125" s="65" t="s">
        <v>183</v>
      </c>
    </row>
    <row r="126" spans="1:28" s="24" customFormat="1" ht="60" customHeight="1" x14ac:dyDescent="0.25">
      <c r="A126" s="85" t="s">
        <v>80</v>
      </c>
      <c r="B126" s="38" t="s">
        <v>81</v>
      </c>
      <c r="C126" s="26" t="s">
        <v>33</v>
      </c>
      <c r="D126" s="35" t="s">
        <v>46</v>
      </c>
      <c r="E126" s="28">
        <v>0.185</v>
      </c>
      <c r="F126" s="29">
        <v>0.26</v>
      </c>
      <c r="G126" s="27" t="s">
        <v>35</v>
      </c>
      <c r="H126" s="27" t="s">
        <v>77</v>
      </c>
      <c r="I126" s="30" t="s">
        <v>78</v>
      </c>
      <c r="J126" s="26">
        <v>48</v>
      </c>
      <c r="K126" s="76">
        <v>84</v>
      </c>
      <c r="L126" s="63">
        <v>2020630010043</v>
      </c>
      <c r="M126" s="184" t="s">
        <v>174</v>
      </c>
      <c r="N126" s="56" t="s">
        <v>175</v>
      </c>
      <c r="O126" s="64" t="s">
        <v>217</v>
      </c>
      <c r="P126" s="56">
        <v>1</v>
      </c>
      <c r="Q126" s="56">
        <v>1</v>
      </c>
      <c r="R126" s="56">
        <v>0</v>
      </c>
      <c r="S126" s="108">
        <f t="shared" si="2"/>
        <v>0</v>
      </c>
      <c r="T126" s="73" t="s">
        <v>363</v>
      </c>
      <c r="U126" s="68" t="s">
        <v>368</v>
      </c>
      <c r="V126" s="186">
        <v>0</v>
      </c>
      <c r="W126" s="186"/>
      <c r="X126" s="183"/>
      <c r="Y126" s="130"/>
      <c r="Z126" s="130"/>
      <c r="AA126" s="145" t="s">
        <v>606</v>
      </c>
      <c r="AB126" s="65" t="s">
        <v>183</v>
      </c>
    </row>
    <row r="127" spans="1:28" s="24" customFormat="1" ht="60" customHeight="1" thickBot="1" x14ac:dyDescent="0.3">
      <c r="A127" s="85" t="s">
        <v>80</v>
      </c>
      <c r="B127" s="38" t="s">
        <v>81</v>
      </c>
      <c r="C127" s="26" t="s">
        <v>33</v>
      </c>
      <c r="D127" s="37" t="s">
        <v>79</v>
      </c>
      <c r="E127" s="28">
        <v>0.185</v>
      </c>
      <c r="F127" s="29">
        <v>0.26</v>
      </c>
      <c r="G127" s="27" t="s">
        <v>35</v>
      </c>
      <c r="H127" s="27" t="s">
        <v>40</v>
      </c>
      <c r="I127" s="30" t="s">
        <v>41</v>
      </c>
      <c r="J127" s="26">
        <v>48</v>
      </c>
      <c r="K127" s="76">
        <v>48</v>
      </c>
      <c r="L127" s="63">
        <v>2020630010031</v>
      </c>
      <c r="M127" s="184" t="s">
        <v>176</v>
      </c>
      <c r="N127" s="56" t="s">
        <v>177</v>
      </c>
      <c r="O127" s="64" t="s">
        <v>178</v>
      </c>
      <c r="P127" s="56">
        <v>12</v>
      </c>
      <c r="Q127" s="56">
        <v>12</v>
      </c>
      <c r="R127" s="56">
        <v>6</v>
      </c>
      <c r="S127" s="108">
        <f t="shared" si="2"/>
        <v>0.5</v>
      </c>
      <c r="T127" s="56"/>
      <c r="U127" s="56"/>
      <c r="V127" s="186">
        <v>0</v>
      </c>
      <c r="W127" s="198" t="s">
        <v>530</v>
      </c>
      <c r="X127" s="199" t="s">
        <v>530</v>
      </c>
      <c r="Y127" s="127" t="s">
        <v>429</v>
      </c>
      <c r="Z127" s="126" t="s">
        <v>426</v>
      </c>
      <c r="AA127" s="188" t="s">
        <v>506</v>
      </c>
      <c r="AB127" s="65" t="s">
        <v>222</v>
      </c>
    </row>
    <row r="128" spans="1:28" s="24" customFormat="1" ht="36" customHeight="1" thickBot="1" x14ac:dyDescent="0.3">
      <c r="A128" s="85" t="s">
        <v>80</v>
      </c>
      <c r="B128" s="38" t="s">
        <v>81</v>
      </c>
      <c r="C128" s="26" t="s">
        <v>33</v>
      </c>
      <c r="D128" s="37" t="s">
        <v>79</v>
      </c>
      <c r="E128" s="28">
        <v>0.185</v>
      </c>
      <c r="F128" s="29">
        <v>0.26</v>
      </c>
      <c r="G128" s="27" t="s">
        <v>35</v>
      </c>
      <c r="H128" s="27" t="s">
        <v>40</v>
      </c>
      <c r="I128" s="30" t="s">
        <v>41</v>
      </c>
      <c r="J128" s="26">
        <v>48</v>
      </c>
      <c r="K128" s="76">
        <v>48</v>
      </c>
      <c r="L128" s="63">
        <v>2020630010031</v>
      </c>
      <c r="M128" s="184" t="s">
        <v>176</v>
      </c>
      <c r="N128" s="56" t="s">
        <v>177</v>
      </c>
      <c r="O128" s="64" t="s">
        <v>395</v>
      </c>
      <c r="P128" s="56">
        <v>0</v>
      </c>
      <c r="Q128" s="56">
        <v>1</v>
      </c>
      <c r="R128" s="56">
        <v>0</v>
      </c>
      <c r="S128" s="108">
        <f t="shared" si="2"/>
        <v>0</v>
      </c>
      <c r="T128" s="73" t="s">
        <v>364</v>
      </c>
      <c r="U128" s="56" t="s">
        <v>213</v>
      </c>
      <c r="V128" s="186">
        <v>0</v>
      </c>
      <c r="W128" s="186"/>
      <c r="X128" s="183"/>
      <c r="Y128" s="130"/>
      <c r="Z128" s="130"/>
      <c r="AA128" s="145" t="s">
        <v>606</v>
      </c>
      <c r="AB128" s="65" t="s">
        <v>188</v>
      </c>
    </row>
    <row r="129" spans="1:28" s="24" customFormat="1" ht="108" customHeight="1" x14ac:dyDescent="0.25">
      <c r="A129" s="163" t="s">
        <v>80</v>
      </c>
      <c r="B129" s="164" t="s">
        <v>81</v>
      </c>
      <c r="C129" s="161" t="s">
        <v>33</v>
      </c>
      <c r="D129" s="46" t="s">
        <v>79</v>
      </c>
      <c r="E129" s="165">
        <v>0.99</v>
      </c>
      <c r="F129" s="160">
        <v>1</v>
      </c>
      <c r="G129" s="47" t="s">
        <v>35</v>
      </c>
      <c r="H129" s="47" t="s">
        <v>40</v>
      </c>
      <c r="I129" s="161" t="s">
        <v>41</v>
      </c>
      <c r="J129" s="161">
        <v>48</v>
      </c>
      <c r="K129" s="159">
        <v>48</v>
      </c>
      <c r="L129" s="63">
        <v>2020630010041</v>
      </c>
      <c r="M129" s="56" t="s">
        <v>179</v>
      </c>
      <c r="N129" s="56" t="s">
        <v>180</v>
      </c>
      <c r="O129" s="64" t="s">
        <v>214</v>
      </c>
      <c r="P129" s="56">
        <v>12</v>
      </c>
      <c r="Q129" s="56">
        <v>12</v>
      </c>
      <c r="R129" s="56">
        <v>6</v>
      </c>
      <c r="S129" s="108">
        <f t="shared" si="2"/>
        <v>0.5</v>
      </c>
      <c r="T129" s="56" t="s">
        <v>212</v>
      </c>
      <c r="U129" s="56" t="s">
        <v>190</v>
      </c>
      <c r="V129" s="186">
        <f>2797877305-SUM(V130:V153)</f>
        <v>2107330160</v>
      </c>
      <c r="W129" s="186">
        <f>1320712036.44-SUM(W130:W153)</f>
        <v>783825325.44000006</v>
      </c>
      <c r="X129" s="183">
        <f t="shared" si="3"/>
        <v>0.37195183759909745</v>
      </c>
      <c r="Y129" s="127" t="s">
        <v>429</v>
      </c>
      <c r="Z129" s="126" t="s">
        <v>426</v>
      </c>
      <c r="AA129" s="188" t="s">
        <v>509</v>
      </c>
      <c r="AB129" s="65" t="s">
        <v>339</v>
      </c>
    </row>
    <row r="130" spans="1:28" s="24" customFormat="1" ht="73.5" customHeight="1" x14ac:dyDescent="0.25">
      <c r="A130" s="99" t="s">
        <v>80</v>
      </c>
      <c r="B130" s="38" t="s">
        <v>81</v>
      </c>
      <c r="C130" s="26" t="s">
        <v>33</v>
      </c>
      <c r="D130" s="27" t="s">
        <v>34</v>
      </c>
      <c r="E130" s="28">
        <v>1.0728</v>
      </c>
      <c r="F130" s="29">
        <v>1</v>
      </c>
      <c r="G130" s="27" t="s">
        <v>35</v>
      </c>
      <c r="H130" s="27" t="s">
        <v>40</v>
      </c>
      <c r="I130" s="26" t="s">
        <v>41</v>
      </c>
      <c r="J130" s="26">
        <v>48</v>
      </c>
      <c r="K130" s="76">
        <v>48</v>
      </c>
      <c r="L130" s="63">
        <v>2020630010041</v>
      </c>
      <c r="M130" s="56" t="s">
        <v>179</v>
      </c>
      <c r="N130" s="56" t="s">
        <v>180</v>
      </c>
      <c r="O130" s="56" t="s">
        <v>280</v>
      </c>
      <c r="P130" s="56">
        <v>1</v>
      </c>
      <c r="Q130" s="56">
        <v>1</v>
      </c>
      <c r="R130" s="56">
        <v>1</v>
      </c>
      <c r="S130" s="108">
        <f t="shared" si="2"/>
        <v>1</v>
      </c>
      <c r="T130" s="56" t="s">
        <v>258</v>
      </c>
      <c r="U130" s="56" t="s">
        <v>190</v>
      </c>
      <c r="V130" s="186">
        <v>20000000</v>
      </c>
      <c r="W130" s="186">
        <v>20000000</v>
      </c>
      <c r="X130" s="183">
        <f t="shared" si="3"/>
        <v>1</v>
      </c>
      <c r="Y130" s="130"/>
      <c r="Z130" s="130"/>
      <c r="AA130" s="212" t="s">
        <v>510</v>
      </c>
      <c r="AB130" s="65" t="s">
        <v>188</v>
      </c>
    </row>
    <row r="131" spans="1:28" s="24" customFormat="1" ht="72" customHeight="1" x14ac:dyDescent="0.25">
      <c r="A131" s="99" t="s">
        <v>80</v>
      </c>
      <c r="B131" s="38" t="s">
        <v>81</v>
      </c>
      <c r="C131" s="26" t="s">
        <v>33</v>
      </c>
      <c r="D131" s="27" t="s">
        <v>34</v>
      </c>
      <c r="E131" s="28">
        <v>1.0728</v>
      </c>
      <c r="F131" s="29">
        <v>1</v>
      </c>
      <c r="G131" s="27" t="s">
        <v>35</v>
      </c>
      <c r="H131" s="27" t="s">
        <v>40</v>
      </c>
      <c r="I131" s="26" t="s">
        <v>41</v>
      </c>
      <c r="J131" s="26">
        <v>48</v>
      </c>
      <c r="K131" s="76">
        <v>48</v>
      </c>
      <c r="L131" s="63">
        <v>2020630010041</v>
      </c>
      <c r="M131" s="56" t="s">
        <v>179</v>
      </c>
      <c r="N131" s="56" t="s">
        <v>180</v>
      </c>
      <c r="O131" s="56" t="s">
        <v>270</v>
      </c>
      <c r="P131" s="56">
        <v>1</v>
      </c>
      <c r="Q131" s="56">
        <v>1</v>
      </c>
      <c r="R131" s="56">
        <v>1</v>
      </c>
      <c r="S131" s="108">
        <f t="shared" si="2"/>
        <v>1</v>
      </c>
      <c r="T131" s="56" t="s">
        <v>258</v>
      </c>
      <c r="U131" s="56" t="s">
        <v>190</v>
      </c>
      <c r="V131" s="186">
        <v>5000000</v>
      </c>
      <c r="W131" s="186">
        <v>5000000</v>
      </c>
      <c r="X131" s="183">
        <f t="shared" si="3"/>
        <v>1</v>
      </c>
      <c r="Y131" s="130"/>
      <c r="Z131" s="130"/>
      <c r="AA131" s="207" t="s">
        <v>511</v>
      </c>
      <c r="AB131" s="65" t="s">
        <v>188</v>
      </c>
    </row>
    <row r="132" spans="1:28" s="24" customFormat="1" ht="72" customHeight="1" x14ac:dyDescent="0.25">
      <c r="A132" s="99" t="s">
        <v>80</v>
      </c>
      <c r="B132" s="38" t="s">
        <v>81</v>
      </c>
      <c r="C132" s="26" t="s">
        <v>33</v>
      </c>
      <c r="D132" s="27" t="s">
        <v>34</v>
      </c>
      <c r="E132" s="28">
        <v>1.0728</v>
      </c>
      <c r="F132" s="29">
        <v>1</v>
      </c>
      <c r="G132" s="27" t="s">
        <v>35</v>
      </c>
      <c r="H132" s="27" t="s">
        <v>40</v>
      </c>
      <c r="I132" s="26" t="s">
        <v>41</v>
      </c>
      <c r="J132" s="26">
        <v>48</v>
      </c>
      <c r="K132" s="76">
        <v>48</v>
      </c>
      <c r="L132" s="63">
        <v>2020630010041</v>
      </c>
      <c r="M132" s="56" t="s">
        <v>179</v>
      </c>
      <c r="N132" s="56" t="s">
        <v>180</v>
      </c>
      <c r="O132" s="56" t="s">
        <v>281</v>
      </c>
      <c r="P132" s="56">
        <v>12</v>
      </c>
      <c r="Q132" s="56">
        <v>12</v>
      </c>
      <c r="R132" s="56">
        <v>6</v>
      </c>
      <c r="S132" s="108">
        <f t="shared" si="2"/>
        <v>0.5</v>
      </c>
      <c r="T132" s="75" t="s">
        <v>264</v>
      </c>
      <c r="U132" s="56" t="s">
        <v>190</v>
      </c>
      <c r="V132" s="186">
        <v>5000000</v>
      </c>
      <c r="W132" s="186">
        <v>5000000</v>
      </c>
      <c r="X132" s="183">
        <f t="shared" si="3"/>
        <v>1</v>
      </c>
      <c r="Y132" s="127" t="s">
        <v>429</v>
      </c>
      <c r="Z132" s="126" t="s">
        <v>426</v>
      </c>
      <c r="AA132" s="213" t="s">
        <v>512</v>
      </c>
      <c r="AB132" s="65" t="s">
        <v>188</v>
      </c>
    </row>
    <row r="133" spans="1:28" s="24" customFormat="1" ht="72" customHeight="1" x14ac:dyDescent="0.25">
      <c r="A133" s="99" t="s">
        <v>80</v>
      </c>
      <c r="B133" s="38" t="s">
        <v>81</v>
      </c>
      <c r="C133" s="26" t="s">
        <v>33</v>
      </c>
      <c r="D133" s="27" t="s">
        <v>34</v>
      </c>
      <c r="E133" s="28">
        <v>1.0728</v>
      </c>
      <c r="F133" s="29">
        <v>1</v>
      </c>
      <c r="G133" s="27" t="s">
        <v>35</v>
      </c>
      <c r="H133" s="27" t="s">
        <v>40</v>
      </c>
      <c r="I133" s="26" t="s">
        <v>41</v>
      </c>
      <c r="J133" s="26">
        <v>48</v>
      </c>
      <c r="K133" s="76">
        <v>48</v>
      </c>
      <c r="L133" s="63">
        <v>2020630010041</v>
      </c>
      <c r="M133" s="56" t="s">
        <v>179</v>
      </c>
      <c r="N133" s="56" t="s">
        <v>180</v>
      </c>
      <c r="O133" s="194" t="s">
        <v>263</v>
      </c>
      <c r="P133" s="56">
        <v>1</v>
      </c>
      <c r="Q133" s="56">
        <v>1</v>
      </c>
      <c r="R133" s="56">
        <v>0</v>
      </c>
      <c r="S133" s="108">
        <f t="shared" si="2"/>
        <v>0</v>
      </c>
      <c r="T133" s="56" t="s">
        <v>264</v>
      </c>
      <c r="U133" s="68" t="s">
        <v>250</v>
      </c>
      <c r="V133" s="141">
        <v>0</v>
      </c>
      <c r="W133" s="141"/>
      <c r="X133" s="183"/>
      <c r="Y133" s="74"/>
      <c r="Z133" s="74"/>
      <c r="AA133" s="145" t="s">
        <v>605</v>
      </c>
      <c r="AB133" s="65" t="s">
        <v>188</v>
      </c>
    </row>
    <row r="134" spans="1:28" s="24" customFormat="1" ht="72" customHeight="1" x14ac:dyDescent="0.25">
      <c r="A134" s="99" t="s">
        <v>80</v>
      </c>
      <c r="B134" s="38" t="s">
        <v>81</v>
      </c>
      <c r="C134" s="26" t="s">
        <v>33</v>
      </c>
      <c r="D134" s="27" t="s">
        <v>34</v>
      </c>
      <c r="E134" s="28">
        <v>1.0728</v>
      </c>
      <c r="F134" s="29">
        <v>1</v>
      </c>
      <c r="G134" s="27" t="s">
        <v>35</v>
      </c>
      <c r="H134" s="27" t="s">
        <v>40</v>
      </c>
      <c r="I134" s="26" t="s">
        <v>41</v>
      </c>
      <c r="J134" s="26">
        <v>48</v>
      </c>
      <c r="K134" s="76">
        <v>48</v>
      </c>
      <c r="L134" s="63">
        <v>2020630010041</v>
      </c>
      <c r="M134" s="56" t="s">
        <v>179</v>
      </c>
      <c r="N134" s="56" t="s">
        <v>180</v>
      </c>
      <c r="O134" s="56" t="s">
        <v>277</v>
      </c>
      <c r="P134" s="56">
        <v>1</v>
      </c>
      <c r="Q134" s="56">
        <v>1</v>
      </c>
      <c r="R134" s="56">
        <v>1</v>
      </c>
      <c r="S134" s="108">
        <f t="shared" si="2"/>
        <v>1</v>
      </c>
      <c r="T134" s="56" t="s">
        <v>258</v>
      </c>
      <c r="U134" s="56" t="s">
        <v>190</v>
      </c>
      <c r="V134" s="186">
        <v>15000000</v>
      </c>
      <c r="W134" s="186">
        <v>15000000</v>
      </c>
      <c r="X134" s="183">
        <f t="shared" si="3"/>
        <v>1</v>
      </c>
      <c r="Y134" s="127" t="s">
        <v>429</v>
      </c>
      <c r="Z134" s="126" t="s">
        <v>426</v>
      </c>
      <c r="AA134" s="214" t="s">
        <v>513</v>
      </c>
      <c r="AB134" s="65" t="s">
        <v>188</v>
      </c>
    </row>
    <row r="135" spans="1:28" s="24" customFormat="1" ht="103.5" customHeight="1" x14ac:dyDescent="0.25">
      <c r="A135" s="99" t="s">
        <v>80</v>
      </c>
      <c r="B135" s="38" t="s">
        <v>81</v>
      </c>
      <c r="C135" s="26" t="s">
        <v>33</v>
      </c>
      <c r="D135" s="27" t="s">
        <v>34</v>
      </c>
      <c r="E135" s="28">
        <v>1.0728</v>
      </c>
      <c r="F135" s="29">
        <v>1</v>
      </c>
      <c r="G135" s="27" t="s">
        <v>35</v>
      </c>
      <c r="H135" s="27" t="s">
        <v>40</v>
      </c>
      <c r="I135" s="26" t="s">
        <v>41</v>
      </c>
      <c r="J135" s="26">
        <v>48</v>
      </c>
      <c r="K135" s="76">
        <v>48</v>
      </c>
      <c r="L135" s="63">
        <v>2020630010041</v>
      </c>
      <c r="M135" s="56" t="s">
        <v>179</v>
      </c>
      <c r="N135" s="56" t="s">
        <v>180</v>
      </c>
      <c r="O135" s="56" t="s">
        <v>278</v>
      </c>
      <c r="P135" s="56">
        <v>1</v>
      </c>
      <c r="Q135" s="56">
        <v>1</v>
      </c>
      <c r="R135" s="56">
        <v>1</v>
      </c>
      <c r="S135" s="108">
        <f t="shared" si="2"/>
        <v>1</v>
      </c>
      <c r="T135" s="56" t="s">
        <v>264</v>
      </c>
      <c r="U135" s="56" t="s">
        <v>190</v>
      </c>
      <c r="V135" s="186">
        <v>6000000</v>
      </c>
      <c r="W135" s="186">
        <v>6000000</v>
      </c>
      <c r="X135" s="183">
        <f t="shared" si="3"/>
        <v>1</v>
      </c>
      <c r="Y135" s="130"/>
      <c r="Z135" s="130"/>
      <c r="AA135" s="207" t="s">
        <v>514</v>
      </c>
      <c r="AB135" s="65" t="s">
        <v>188</v>
      </c>
    </row>
    <row r="136" spans="1:28" s="24" customFormat="1" ht="72" customHeight="1" x14ac:dyDescent="0.25">
      <c r="A136" s="99" t="s">
        <v>80</v>
      </c>
      <c r="B136" s="38" t="s">
        <v>81</v>
      </c>
      <c r="C136" s="26" t="s">
        <v>33</v>
      </c>
      <c r="D136" s="27" t="s">
        <v>34</v>
      </c>
      <c r="E136" s="28">
        <v>1.0728</v>
      </c>
      <c r="F136" s="29">
        <v>1</v>
      </c>
      <c r="G136" s="27" t="s">
        <v>35</v>
      </c>
      <c r="H136" s="27" t="s">
        <v>40</v>
      </c>
      <c r="I136" s="26" t="s">
        <v>41</v>
      </c>
      <c r="J136" s="26">
        <v>48</v>
      </c>
      <c r="K136" s="76">
        <v>48</v>
      </c>
      <c r="L136" s="63">
        <v>2020630010041</v>
      </c>
      <c r="M136" s="56" t="s">
        <v>179</v>
      </c>
      <c r="N136" s="56" t="s">
        <v>180</v>
      </c>
      <c r="O136" s="56" t="s">
        <v>279</v>
      </c>
      <c r="P136" s="56">
        <v>2</v>
      </c>
      <c r="Q136" s="56">
        <v>2</v>
      </c>
      <c r="R136" s="56">
        <v>2</v>
      </c>
      <c r="S136" s="108">
        <f t="shared" si="2"/>
        <v>1</v>
      </c>
      <c r="T136" s="56" t="s">
        <v>389</v>
      </c>
      <c r="U136" s="56" t="s">
        <v>190</v>
      </c>
      <c r="V136" s="186">
        <v>25587765</v>
      </c>
      <c r="W136" s="186">
        <v>14621580</v>
      </c>
      <c r="X136" s="183">
        <f t="shared" si="3"/>
        <v>0.5714285714285714</v>
      </c>
      <c r="Y136" s="127" t="s">
        <v>429</v>
      </c>
      <c r="Z136" s="126" t="s">
        <v>426</v>
      </c>
      <c r="AA136" s="190" t="s">
        <v>515</v>
      </c>
      <c r="AB136" s="65" t="s">
        <v>188</v>
      </c>
    </row>
    <row r="137" spans="1:28" s="24" customFormat="1" ht="72" customHeight="1" x14ac:dyDescent="0.25">
      <c r="A137" s="99" t="s">
        <v>80</v>
      </c>
      <c r="B137" s="38" t="s">
        <v>81</v>
      </c>
      <c r="C137" s="26" t="s">
        <v>33</v>
      </c>
      <c r="D137" s="27" t="s">
        <v>34</v>
      </c>
      <c r="E137" s="28">
        <v>1.0728</v>
      </c>
      <c r="F137" s="29">
        <v>1</v>
      </c>
      <c r="G137" s="27" t="s">
        <v>35</v>
      </c>
      <c r="H137" s="27" t="s">
        <v>40</v>
      </c>
      <c r="I137" s="26" t="s">
        <v>41</v>
      </c>
      <c r="J137" s="26">
        <v>48</v>
      </c>
      <c r="K137" s="76">
        <v>48</v>
      </c>
      <c r="L137" s="63">
        <v>2020630010041</v>
      </c>
      <c r="M137" s="56" t="s">
        <v>179</v>
      </c>
      <c r="N137" s="56" t="s">
        <v>180</v>
      </c>
      <c r="O137" s="56" t="s">
        <v>257</v>
      </c>
      <c r="P137" s="56">
        <v>1</v>
      </c>
      <c r="Q137" s="56">
        <v>1</v>
      </c>
      <c r="R137" s="56">
        <v>1</v>
      </c>
      <c r="S137" s="108">
        <f t="shared" si="2"/>
        <v>1</v>
      </c>
      <c r="T137" s="56" t="s">
        <v>389</v>
      </c>
      <c r="U137" s="56" t="s">
        <v>190</v>
      </c>
      <c r="V137" s="186">
        <v>16632588</v>
      </c>
      <c r="W137" s="186">
        <v>9504336</v>
      </c>
      <c r="X137" s="183">
        <f t="shared" si="3"/>
        <v>0.5714285714285714</v>
      </c>
      <c r="Y137" s="127" t="s">
        <v>429</v>
      </c>
      <c r="Z137" s="126" t="s">
        <v>426</v>
      </c>
      <c r="AA137" s="215" t="s">
        <v>516</v>
      </c>
      <c r="AB137" s="65" t="s">
        <v>188</v>
      </c>
    </row>
    <row r="138" spans="1:28" s="24" customFormat="1" ht="108.75" customHeight="1" x14ac:dyDescent="0.25">
      <c r="A138" s="99" t="s">
        <v>80</v>
      </c>
      <c r="B138" s="38" t="s">
        <v>81</v>
      </c>
      <c r="C138" s="26" t="s">
        <v>33</v>
      </c>
      <c r="D138" s="27" t="s">
        <v>34</v>
      </c>
      <c r="E138" s="28">
        <v>1.0728</v>
      </c>
      <c r="F138" s="29">
        <v>1</v>
      </c>
      <c r="G138" s="27" t="s">
        <v>35</v>
      </c>
      <c r="H138" s="27" t="s">
        <v>40</v>
      </c>
      <c r="I138" s="26" t="s">
        <v>41</v>
      </c>
      <c r="J138" s="26">
        <v>48</v>
      </c>
      <c r="K138" s="76">
        <v>48</v>
      </c>
      <c r="L138" s="63">
        <v>2020630010041</v>
      </c>
      <c r="M138" s="56" t="s">
        <v>179</v>
      </c>
      <c r="N138" s="56" t="s">
        <v>180</v>
      </c>
      <c r="O138" s="56" t="s">
        <v>215</v>
      </c>
      <c r="P138" s="56">
        <v>1</v>
      </c>
      <c r="Q138" s="56">
        <v>1</v>
      </c>
      <c r="R138" s="56">
        <v>1</v>
      </c>
      <c r="S138" s="108">
        <f t="shared" si="2"/>
        <v>1</v>
      </c>
      <c r="T138" s="56" t="s">
        <v>389</v>
      </c>
      <c r="U138" s="56" t="s">
        <v>190</v>
      </c>
      <c r="V138" s="186">
        <v>54341587</v>
      </c>
      <c r="W138" s="186">
        <v>36024920</v>
      </c>
      <c r="X138" s="183">
        <f t="shared" si="3"/>
        <v>0.66293463236544781</v>
      </c>
      <c r="Y138" s="127" t="s">
        <v>429</v>
      </c>
      <c r="Z138" s="126" t="s">
        <v>426</v>
      </c>
      <c r="AA138" s="215" t="s">
        <v>517</v>
      </c>
      <c r="AB138" s="65" t="s">
        <v>188</v>
      </c>
    </row>
    <row r="139" spans="1:28" s="24" customFormat="1" ht="88.5" customHeight="1" x14ac:dyDescent="0.25">
      <c r="A139" s="99" t="s">
        <v>80</v>
      </c>
      <c r="B139" s="38" t="s">
        <v>81</v>
      </c>
      <c r="C139" s="26" t="s">
        <v>33</v>
      </c>
      <c r="D139" s="27" t="s">
        <v>34</v>
      </c>
      <c r="E139" s="28">
        <v>1.0728</v>
      </c>
      <c r="F139" s="29">
        <v>1</v>
      </c>
      <c r="G139" s="27" t="s">
        <v>35</v>
      </c>
      <c r="H139" s="27" t="s">
        <v>40</v>
      </c>
      <c r="I139" s="26" t="s">
        <v>41</v>
      </c>
      <c r="J139" s="26">
        <v>48</v>
      </c>
      <c r="K139" s="76">
        <v>48</v>
      </c>
      <c r="L139" s="63">
        <v>2020630010041</v>
      </c>
      <c r="M139" s="56" t="s">
        <v>179</v>
      </c>
      <c r="N139" s="56" t="s">
        <v>180</v>
      </c>
      <c r="O139" s="56" t="s">
        <v>259</v>
      </c>
      <c r="P139" s="56">
        <v>1</v>
      </c>
      <c r="Q139" s="56">
        <v>1</v>
      </c>
      <c r="R139" s="56">
        <v>1</v>
      </c>
      <c r="S139" s="108">
        <f t="shared" si="2"/>
        <v>1</v>
      </c>
      <c r="T139" s="75" t="s">
        <v>389</v>
      </c>
      <c r="U139" s="56" t="s">
        <v>190</v>
      </c>
      <c r="V139" s="186">
        <v>20105010</v>
      </c>
      <c r="W139" s="186">
        <v>20105010</v>
      </c>
      <c r="X139" s="183">
        <f t="shared" si="3"/>
        <v>1</v>
      </c>
      <c r="Y139" s="127" t="s">
        <v>429</v>
      </c>
      <c r="Z139" s="126" t="s">
        <v>426</v>
      </c>
      <c r="AA139" s="204" t="s">
        <v>518</v>
      </c>
      <c r="AB139" s="65" t="s">
        <v>188</v>
      </c>
    </row>
    <row r="140" spans="1:28" s="24" customFormat="1" ht="70" customHeight="1" x14ac:dyDescent="0.25">
      <c r="A140" s="99" t="s">
        <v>80</v>
      </c>
      <c r="B140" s="38" t="s">
        <v>81</v>
      </c>
      <c r="C140" s="26" t="s">
        <v>33</v>
      </c>
      <c r="D140" s="27" t="s">
        <v>34</v>
      </c>
      <c r="E140" s="28">
        <v>1.0728</v>
      </c>
      <c r="F140" s="29">
        <v>1</v>
      </c>
      <c r="G140" s="27" t="s">
        <v>35</v>
      </c>
      <c r="H140" s="27" t="s">
        <v>40</v>
      </c>
      <c r="I140" s="26" t="s">
        <v>41</v>
      </c>
      <c r="J140" s="26">
        <v>48</v>
      </c>
      <c r="K140" s="76">
        <v>48</v>
      </c>
      <c r="L140" s="63">
        <v>2020630010041</v>
      </c>
      <c r="M140" s="56" t="s">
        <v>179</v>
      </c>
      <c r="N140" s="56" t="s">
        <v>180</v>
      </c>
      <c r="O140" s="56" t="s">
        <v>260</v>
      </c>
      <c r="P140" s="56">
        <v>1</v>
      </c>
      <c r="Q140" s="56">
        <v>1</v>
      </c>
      <c r="R140" s="56">
        <v>1</v>
      </c>
      <c r="S140" s="108">
        <f t="shared" si="2"/>
        <v>1</v>
      </c>
      <c r="T140" s="56" t="s">
        <v>258</v>
      </c>
      <c r="U140" s="56" t="s">
        <v>190</v>
      </c>
      <c r="V140" s="186">
        <v>35183858</v>
      </c>
      <c r="W140" s="186">
        <v>20105010</v>
      </c>
      <c r="X140" s="183">
        <f t="shared" si="3"/>
        <v>0.57142710159869337</v>
      </c>
      <c r="Y140" s="127" t="s">
        <v>429</v>
      </c>
      <c r="Z140" s="126" t="s">
        <v>426</v>
      </c>
      <c r="AA140" s="204" t="s">
        <v>519</v>
      </c>
      <c r="AB140" s="65" t="s">
        <v>188</v>
      </c>
    </row>
    <row r="141" spans="1:28" s="24" customFormat="1" ht="70" customHeight="1" x14ac:dyDescent="0.25">
      <c r="A141" s="99" t="s">
        <v>80</v>
      </c>
      <c r="B141" s="38" t="s">
        <v>81</v>
      </c>
      <c r="C141" s="26" t="s">
        <v>33</v>
      </c>
      <c r="D141" s="27" t="s">
        <v>34</v>
      </c>
      <c r="E141" s="28">
        <v>1.0728</v>
      </c>
      <c r="F141" s="29">
        <v>1</v>
      </c>
      <c r="G141" s="27" t="s">
        <v>35</v>
      </c>
      <c r="H141" s="27" t="s">
        <v>40</v>
      </c>
      <c r="I141" s="26" t="s">
        <v>41</v>
      </c>
      <c r="J141" s="26">
        <v>48</v>
      </c>
      <c r="K141" s="76">
        <v>48</v>
      </c>
      <c r="L141" s="63">
        <v>2020630010041</v>
      </c>
      <c r="M141" s="56" t="s">
        <v>179</v>
      </c>
      <c r="N141" s="56" t="s">
        <v>180</v>
      </c>
      <c r="O141" s="56" t="s">
        <v>261</v>
      </c>
      <c r="P141" s="56">
        <v>1</v>
      </c>
      <c r="Q141" s="56">
        <v>1</v>
      </c>
      <c r="R141" s="56">
        <v>1</v>
      </c>
      <c r="S141" s="108">
        <f t="shared" ref="S141:S153" si="4">R141/Q141</f>
        <v>1</v>
      </c>
      <c r="T141" s="56" t="s">
        <v>389</v>
      </c>
      <c r="U141" s="56" t="s">
        <v>190</v>
      </c>
      <c r="V141" s="186">
        <v>26643768</v>
      </c>
      <c r="W141" s="186">
        <v>14621580</v>
      </c>
      <c r="X141" s="183">
        <f t="shared" ref="X141:X153" si="5">W141/V141</f>
        <v>0.54878048780487809</v>
      </c>
      <c r="Y141" s="127" t="s">
        <v>429</v>
      </c>
      <c r="Z141" s="126" t="s">
        <v>426</v>
      </c>
      <c r="AA141" s="190" t="s">
        <v>520</v>
      </c>
      <c r="AB141" s="65" t="s">
        <v>188</v>
      </c>
    </row>
    <row r="142" spans="1:28" s="24" customFormat="1" ht="70" customHeight="1" x14ac:dyDescent="0.25">
      <c r="A142" s="99" t="s">
        <v>80</v>
      </c>
      <c r="B142" s="38" t="s">
        <v>81</v>
      </c>
      <c r="C142" s="26" t="s">
        <v>33</v>
      </c>
      <c r="D142" s="27" t="s">
        <v>34</v>
      </c>
      <c r="E142" s="28">
        <v>1.0728</v>
      </c>
      <c r="F142" s="29">
        <v>1</v>
      </c>
      <c r="G142" s="27" t="s">
        <v>35</v>
      </c>
      <c r="H142" s="27" t="s">
        <v>40</v>
      </c>
      <c r="I142" s="26" t="s">
        <v>41</v>
      </c>
      <c r="J142" s="26">
        <v>48</v>
      </c>
      <c r="K142" s="76">
        <v>48</v>
      </c>
      <c r="L142" s="63">
        <v>2020630010041</v>
      </c>
      <c r="M142" s="56" t="s">
        <v>179</v>
      </c>
      <c r="N142" s="56" t="s">
        <v>180</v>
      </c>
      <c r="O142" s="56" t="s">
        <v>262</v>
      </c>
      <c r="P142" s="56">
        <v>1</v>
      </c>
      <c r="Q142" s="56">
        <v>1</v>
      </c>
      <c r="R142" s="56">
        <v>1</v>
      </c>
      <c r="S142" s="108">
        <f t="shared" si="4"/>
        <v>1</v>
      </c>
      <c r="T142" s="75" t="s">
        <v>389</v>
      </c>
      <c r="U142" s="56" t="s">
        <v>190</v>
      </c>
      <c r="V142" s="186">
        <v>202725518</v>
      </c>
      <c r="W142" s="186">
        <v>147436740</v>
      </c>
      <c r="X142" s="183">
        <f t="shared" si="5"/>
        <v>0.7272727254789898</v>
      </c>
      <c r="Y142" s="127" t="s">
        <v>429</v>
      </c>
      <c r="Z142" s="126" t="s">
        <v>426</v>
      </c>
      <c r="AA142" s="190" t="s">
        <v>521</v>
      </c>
      <c r="AB142" s="65" t="s">
        <v>188</v>
      </c>
    </row>
    <row r="143" spans="1:28" s="24" customFormat="1" ht="70" customHeight="1" x14ac:dyDescent="0.25">
      <c r="A143" s="99" t="s">
        <v>80</v>
      </c>
      <c r="B143" s="38" t="s">
        <v>81</v>
      </c>
      <c r="C143" s="26" t="s">
        <v>33</v>
      </c>
      <c r="D143" s="27" t="s">
        <v>34</v>
      </c>
      <c r="E143" s="28">
        <v>1.0728</v>
      </c>
      <c r="F143" s="29">
        <v>1</v>
      </c>
      <c r="G143" s="27" t="s">
        <v>35</v>
      </c>
      <c r="H143" s="27" t="s">
        <v>40</v>
      </c>
      <c r="I143" s="26" t="s">
        <v>41</v>
      </c>
      <c r="J143" s="26">
        <v>48</v>
      </c>
      <c r="K143" s="76">
        <v>48</v>
      </c>
      <c r="L143" s="63">
        <v>2020630010041</v>
      </c>
      <c r="M143" s="56" t="s">
        <v>179</v>
      </c>
      <c r="N143" s="56" t="s">
        <v>180</v>
      </c>
      <c r="O143" s="56" t="s">
        <v>265</v>
      </c>
      <c r="P143" s="56">
        <v>1</v>
      </c>
      <c r="Q143" s="56">
        <v>1</v>
      </c>
      <c r="R143" s="56">
        <v>1</v>
      </c>
      <c r="S143" s="108">
        <f t="shared" si="4"/>
        <v>1</v>
      </c>
      <c r="T143" s="56" t="s">
        <v>258</v>
      </c>
      <c r="U143" s="56" t="s">
        <v>190</v>
      </c>
      <c r="V143" s="186">
        <v>10000000</v>
      </c>
      <c r="W143" s="186">
        <v>10000000</v>
      </c>
      <c r="X143" s="183">
        <f t="shared" si="5"/>
        <v>1</v>
      </c>
      <c r="Y143" s="127" t="s">
        <v>429</v>
      </c>
      <c r="Z143" s="126" t="s">
        <v>426</v>
      </c>
      <c r="AA143" s="207" t="s">
        <v>522</v>
      </c>
      <c r="AB143" s="65" t="s">
        <v>188</v>
      </c>
    </row>
    <row r="144" spans="1:28" s="24" customFormat="1" ht="70" customHeight="1" x14ac:dyDescent="0.25">
      <c r="A144" s="99" t="s">
        <v>80</v>
      </c>
      <c r="B144" s="38" t="s">
        <v>81</v>
      </c>
      <c r="C144" s="26" t="s">
        <v>33</v>
      </c>
      <c r="D144" s="27" t="s">
        <v>34</v>
      </c>
      <c r="E144" s="28">
        <v>1.0728</v>
      </c>
      <c r="F144" s="29">
        <v>1</v>
      </c>
      <c r="G144" s="27" t="s">
        <v>35</v>
      </c>
      <c r="H144" s="27" t="s">
        <v>40</v>
      </c>
      <c r="I144" s="26" t="s">
        <v>41</v>
      </c>
      <c r="J144" s="26">
        <v>48</v>
      </c>
      <c r="K144" s="76">
        <v>48</v>
      </c>
      <c r="L144" s="63">
        <v>2020630010041</v>
      </c>
      <c r="M144" s="56" t="s">
        <v>179</v>
      </c>
      <c r="N144" s="56" t="s">
        <v>180</v>
      </c>
      <c r="O144" s="56" t="s">
        <v>266</v>
      </c>
      <c r="P144" s="56">
        <v>1</v>
      </c>
      <c r="Q144" s="56">
        <v>1</v>
      </c>
      <c r="R144" s="56">
        <v>1</v>
      </c>
      <c r="S144" s="108">
        <f t="shared" si="4"/>
        <v>1</v>
      </c>
      <c r="T144" s="56" t="s">
        <v>258</v>
      </c>
      <c r="U144" s="56" t="s">
        <v>190</v>
      </c>
      <c r="V144" s="186">
        <v>100000000</v>
      </c>
      <c r="W144" s="186">
        <v>100000000</v>
      </c>
      <c r="X144" s="183">
        <f t="shared" si="5"/>
        <v>1</v>
      </c>
      <c r="Y144" s="127" t="s">
        <v>429</v>
      </c>
      <c r="Z144" s="126" t="s">
        <v>426</v>
      </c>
      <c r="AA144" s="188" t="s">
        <v>523</v>
      </c>
      <c r="AB144" s="65" t="s">
        <v>188</v>
      </c>
    </row>
    <row r="145" spans="1:33" s="24" customFormat="1" ht="70" customHeight="1" x14ac:dyDescent="0.25">
      <c r="A145" s="99" t="s">
        <v>80</v>
      </c>
      <c r="B145" s="38" t="s">
        <v>81</v>
      </c>
      <c r="C145" s="26" t="s">
        <v>33</v>
      </c>
      <c r="D145" s="27" t="s">
        <v>34</v>
      </c>
      <c r="E145" s="28">
        <v>1.0728</v>
      </c>
      <c r="F145" s="29">
        <v>1</v>
      </c>
      <c r="G145" s="27" t="s">
        <v>35</v>
      </c>
      <c r="H145" s="27" t="s">
        <v>40</v>
      </c>
      <c r="I145" s="26" t="s">
        <v>41</v>
      </c>
      <c r="J145" s="26">
        <v>48</v>
      </c>
      <c r="K145" s="76">
        <v>48</v>
      </c>
      <c r="L145" s="63">
        <v>2020630010041</v>
      </c>
      <c r="M145" s="56" t="s">
        <v>179</v>
      </c>
      <c r="N145" s="56" t="s">
        <v>180</v>
      </c>
      <c r="O145" s="56" t="s">
        <v>267</v>
      </c>
      <c r="P145" s="56">
        <v>1</v>
      </c>
      <c r="Q145" s="56">
        <v>1</v>
      </c>
      <c r="R145" s="56">
        <v>1</v>
      </c>
      <c r="S145" s="108">
        <f t="shared" si="4"/>
        <v>1</v>
      </c>
      <c r="T145" s="56" t="s">
        <v>268</v>
      </c>
      <c r="U145" s="56" t="s">
        <v>190</v>
      </c>
      <c r="V145" s="186">
        <v>33100000</v>
      </c>
      <c r="W145" s="186">
        <v>33100000</v>
      </c>
      <c r="X145" s="183">
        <f t="shared" si="5"/>
        <v>1</v>
      </c>
      <c r="Y145" s="127" t="s">
        <v>429</v>
      </c>
      <c r="Z145" s="126" t="s">
        <v>426</v>
      </c>
      <c r="AA145" s="204" t="s">
        <v>524</v>
      </c>
      <c r="AB145" s="65" t="s">
        <v>188</v>
      </c>
    </row>
    <row r="146" spans="1:33" s="24" customFormat="1" ht="70" customHeight="1" x14ac:dyDescent="0.25">
      <c r="A146" s="99" t="s">
        <v>80</v>
      </c>
      <c r="B146" s="38" t="s">
        <v>81</v>
      </c>
      <c r="C146" s="26" t="s">
        <v>33</v>
      </c>
      <c r="D146" s="27" t="s">
        <v>34</v>
      </c>
      <c r="E146" s="28">
        <v>1.0728</v>
      </c>
      <c r="F146" s="29">
        <v>1</v>
      </c>
      <c r="G146" s="27" t="s">
        <v>35</v>
      </c>
      <c r="H146" s="27" t="s">
        <v>40</v>
      </c>
      <c r="I146" s="26" t="s">
        <v>41</v>
      </c>
      <c r="J146" s="26">
        <v>48</v>
      </c>
      <c r="K146" s="76">
        <v>48</v>
      </c>
      <c r="L146" s="63">
        <v>2020630010041</v>
      </c>
      <c r="M146" s="56" t="s">
        <v>179</v>
      </c>
      <c r="N146" s="56" t="s">
        <v>180</v>
      </c>
      <c r="O146" s="56" t="s">
        <v>269</v>
      </c>
      <c r="P146" s="56">
        <v>1</v>
      </c>
      <c r="Q146" s="56">
        <v>1</v>
      </c>
      <c r="R146" s="56">
        <v>1</v>
      </c>
      <c r="S146" s="108">
        <f t="shared" si="4"/>
        <v>1</v>
      </c>
      <c r="T146" s="56" t="s">
        <v>268</v>
      </c>
      <c r="U146" s="56" t="s">
        <v>190</v>
      </c>
      <c r="V146" s="186">
        <v>10000000</v>
      </c>
      <c r="W146" s="186">
        <v>10000000</v>
      </c>
      <c r="X146" s="183">
        <f t="shared" si="5"/>
        <v>1</v>
      </c>
      <c r="Y146" s="127" t="s">
        <v>429</v>
      </c>
      <c r="Z146" s="126" t="s">
        <v>426</v>
      </c>
      <c r="AA146" s="216" t="s">
        <v>525</v>
      </c>
      <c r="AB146" s="65" t="s">
        <v>188</v>
      </c>
    </row>
    <row r="147" spans="1:33" s="24" customFormat="1" ht="70" customHeight="1" x14ac:dyDescent="0.25">
      <c r="A147" s="99" t="s">
        <v>80</v>
      </c>
      <c r="B147" s="38" t="s">
        <v>81</v>
      </c>
      <c r="C147" s="26" t="s">
        <v>33</v>
      </c>
      <c r="D147" s="27" t="s">
        <v>34</v>
      </c>
      <c r="E147" s="28">
        <v>1.0728</v>
      </c>
      <c r="F147" s="29">
        <v>1</v>
      </c>
      <c r="G147" s="27" t="s">
        <v>35</v>
      </c>
      <c r="H147" s="27" t="s">
        <v>40</v>
      </c>
      <c r="I147" s="26" t="s">
        <v>41</v>
      </c>
      <c r="J147" s="26">
        <v>48</v>
      </c>
      <c r="K147" s="76">
        <v>48</v>
      </c>
      <c r="L147" s="63">
        <v>2020630010041</v>
      </c>
      <c r="M147" s="56" t="s">
        <v>179</v>
      </c>
      <c r="N147" s="56" t="s">
        <v>180</v>
      </c>
      <c r="O147" s="56" t="s">
        <v>276</v>
      </c>
      <c r="P147" s="56">
        <v>1</v>
      </c>
      <c r="Q147" s="56">
        <v>1</v>
      </c>
      <c r="R147" s="56">
        <v>0.5</v>
      </c>
      <c r="S147" s="108">
        <f t="shared" si="4"/>
        <v>0.5</v>
      </c>
      <c r="T147" s="56" t="s">
        <v>264</v>
      </c>
      <c r="U147" s="56" t="s">
        <v>190</v>
      </c>
      <c r="V147" s="186">
        <v>1071000</v>
      </c>
      <c r="W147" s="186">
        <v>0</v>
      </c>
      <c r="X147" s="183">
        <f t="shared" si="5"/>
        <v>0</v>
      </c>
      <c r="Y147" s="127" t="s">
        <v>429</v>
      </c>
      <c r="Z147" s="126" t="s">
        <v>426</v>
      </c>
      <c r="AA147" s="207" t="s">
        <v>526</v>
      </c>
      <c r="AB147" s="65" t="s">
        <v>188</v>
      </c>
    </row>
    <row r="148" spans="1:33" s="24" customFormat="1" ht="70" customHeight="1" x14ac:dyDescent="0.25">
      <c r="A148" s="99" t="s">
        <v>80</v>
      </c>
      <c r="B148" s="38" t="s">
        <v>81</v>
      </c>
      <c r="C148" s="26" t="s">
        <v>33</v>
      </c>
      <c r="D148" s="27" t="s">
        <v>34</v>
      </c>
      <c r="E148" s="28">
        <v>1.0728</v>
      </c>
      <c r="F148" s="29">
        <v>1</v>
      </c>
      <c r="G148" s="27" t="s">
        <v>35</v>
      </c>
      <c r="H148" s="27" t="s">
        <v>40</v>
      </c>
      <c r="I148" s="26" t="s">
        <v>41</v>
      </c>
      <c r="J148" s="26">
        <v>48</v>
      </c>
      <c r="K148" s="76">
        <v>48</v>
      </c>
      <c r="L148" s="63">
        <v>2020630010041</v>
      </c>
      <c r="M148" s="56" t="s">
        <v>179</v>
      </c>
      <c r="N148" s="56" t="s">
        <v>180</v>
      </c>
      <c r="O148" s="56" t="s">
        <v>272</v>
      </c>
      <c r="P148" s="56">
        <v>1</v>
      </c>
      <c r="Q148" s="56">
        <v>1</v>
      </c>
      <c r="R148" s="56">
        <v>1</v>
      </c>
      <c r="S148" s="108">
        <f t="shared" si="4"/>
        <v>1</v>
      </c>
      <c r="T148" s="56" t="s">
        <v>390</v>
      </c>
      <c r="U148" s="56" t="s">
        <v>249</v>
      </c>
      <c r="V148" s="186">
        <v>35183768</v>
      </c>
      <c r="W148" s="186">
        <v>20105010</v>
      </c>
      <c r="X148" s="183">
        <f t="shared" si="5"/>
        <v>0.57142856330794356</v>
      </c>
      <c r="Y148" s="127" t="s">
        <v>429</v>
      </c>
      <c r="Z148" s="126" t="s">
        <v>426</v>
      </c>
      <c r="AA148" s="190" t="s">
        <v>527</v>
      </c>
      <c r="AB148" s="65" t="s">
        <v>188</v>
      </c>
    </row>
    <row r="149" spans="1:33" s="24" customFormat="1" ht="70" customHeight="1" x14ac:dyDescent="0.25">
      <c r="A149" s="99" t="s">
        <v>80</v>
      </c>
      <c r="B149" s="38" t="s">
        <v>81</v>
      </c>
      <c r="C149" s="26" t="s">
        <v>33</v>
      </c>
      <c r="D149" s="27" t="s">
        <v>34</v>
      </c>
      <c r="E149" s="28">
        <v>1.0728</v>
      </c>
      <c r="F149" s="29">
        <v>1</v>
      </c>
      <c r="G149" s="27" t="s">
        <v>35</v>
      </c>
      <c r="H149" s="27" t="s">
        <v>40</v>
      </c>
      <c r="I149" s="26" t="s">
        <v>41</v>
      </c>
      <c r="J149" s="26">
        <v>48</v>
      </c>
      <c r="K149" s="76">
        <v>48</v>
      </c>
      <c r="L149" s="63">
        <v>2020630010041</v>
      </c>
      <c r="M149" s="56" t="s">
        <v>179</v>
      </c>
      <c r="N149" s="56" t="s">
        <v>180</v>
      </c>
      <c r="O149" s="56" t="s">
        <v>273</v>
      </c>
      <c r="P149" s="56">
        <v>1</v>
      </c>
      <c r="Q149" s="56">
        <v>1</v>
      </c>
      <c r="R149" s="56">
        <v>0</v>
      </c>
      <c r="S149" s="108">
        <f t="shared" si="4"/>
        <v>0</v>
      </c>
      <c r="T149" s="56" t="s">
        <v>271</v>
      </c>
      <c r="U149" s="56" t="s">
        <v>249</v>
      </c>
      <c r="V149" s="186">
        <v>0</v>
      </c>
      <c r="W149" s="186"/>
      <c r="X149" s="183"/>
      <c r="Y149" s="127" t="s">
        <v>429</v>
      </c>
      <c r="Z149" s="126" t="s">
        <v>426</v>
      </c>
      <c r="AA149" s="145" t="s">
        <v>605</v>
      </c>
      <c r="AB149" s="65" t="s">
        <v>188</v>
      </c>
    </row>
    <row r="150" spans="1:33" s="24" customFormat="1" ht="70" customHeight="1" x14ac:dyDescent="0.25">
      <c r="A150" s="99" t="s">
        <v>80</v>
      </c>
      <c r="B150" s="38" t="s">
        <v>81</v>
      </c>
      <c r="C150" s="26" t="s">
        <v>33</v>
      </c>
      <c r="D150" s="27" t="s">
        <v>34</v>
      </c>
      <c r="E150" s="28">
        <v>1.0728</v>
      </c>
      <c r="F150" s="29">
        <v>1</v>
      </c>
      <c r="G150" s="27" t="s">
        <v>35</v>
      </c>
      <c r="H150" s="27" t="s">
        <v>40</v>
      </c>
      <c r="I150" s="26" t="s">
        <v>41</v>
      </c>
      <c r="J150" s="26">
        <v>48</v>
      </c>
      <c r="K150" s="76">
        <v>48</v>
      </c>
      <c r="L150" s="63">
        <v>2020630010041</v>
      </c>
      <c r="M150" s="56" t="s">
        <v>179</v>
      </c>
      <c r="N150" s="56" t="s">
        <v>180</v>
      </c>
      <c r="O150" s="56" t="s">
        <v>274</v>
      </c>
      <c r="P150" s="56">
        <v>1</v>
      </c>
      <c r="Q150" s="56">
        <v>1</v>
      </c>
      <c r="R150" s="56">
        <v>0</v>
      </c>
      <c r="S150" s="108">
        <f t="shared" si="4"/>
        <v>0</v>
      </c>
      <c r="T150" s="56" t="s">
        <v>258</v>
      </c>
      <c r="U150" s="56" t="s">
        <v>190</v>
      </c>
      <c r="V150" s="186">
        <v>3631000</v>
      </c>
      <c r="W150" s="186">
        <v>0</v>
      </c>
      <c r="X150" s="183">
        <f t="shared" si="5"/>
        <v>0</v>
      </c>
      <c r="Y150" s="130"/>
      <c r="Z150" s="130"/>
      <c r="AA150" s="145" t="s">
        <v>605</v>
      </c>
      <c r="AB150" s="65" t="s">
        <v>188</v>
      </c>
    </row>
    <row r="151" spans="1:33" s="24" customFormat="1" ht="70" customHeight="1" x14ac:dyDescent="0.25">
      <c r="A151" s="99" t="s">
        <v>80</v>
      </c>
      <c r="B151" s="38" t="s">
        <v>81</v>
      </c>
      <c r="C151" s="26" t="s">
        <v>33</v>
      </c>
      <c r="D151" s="27" t="s">
        <v>34</v>
      </c>
      <c r="E151" s="28">
        <v>1.0728</v>
      </c>
      <c r="F151" s="29">
        <v>1</v>
      </c>
      <c r="G151" s="27" t="s">
        <v>35</v>
      </c>
      <c r="H151" s="27" t="s">
        <v>40</v>
      </c>
      <c r="I151" s="26" t="s">
        <v>41</v>
      </c>
      <c r="J151" s="26">
        <v>48</v>
      </c>
      <c r="K151" s="76">
        <v>48</v>
      </c>
      <c r="L151" s="63">
        <v>2020630010041</v>
      </c>
      <c r="M151" s="56" t="s">
        <v>179</v>
      </c>
      <c r="N151" s="56" t="s">
        <v>180</v>
      </c>
      <c r="O151" s="56" t="s">
        <v>275</v>
      </c>
      <c r="P151" s="56">
        <v>1</v>
      </c>
      <c r="Q151" s="56">
        <v>1</v>
      </c>
      <c r="R151" s="56">
        <v>0</v>
      </c>
      <c r="S151" s="108">
        <f t="shared" si="4"/>
        <v>0</v>
      </c>
      <c r="T151" s="56" t="s">
        <v>271</v>
      </c>
      <c r="U151" s="56" t="s">
        <v>249</v>
      </c>
      <c r="V151" s="186">
        <v>0</v>
      </c>
      <c r="W151" s="186"/>
      <c r="X151" s="183"/>
      <c r="Y151" s="130"/>
      <c r="Z151" s="130"/>
      <c r="AA151" s="145" t="s">
        <v>605</v>
      </c>
      <c r="AB151" s="65" t="s">
        <v>188</v>
      </c>
    </row>
    <row r="152" spans="1:33" s="24" customFormat="1" ht="70" customHeight="1" x14ac:dyDescent="0.25">
      <c r="A152" s="99" t="s">
        <v>80</v>
      </c>
      <c r="B152" s="38" t="s">
        <v>81</v>
      </c>
      <c r="C152" s="26" t="s">
        <v>33</v>
      </c>
      <c r="D152" s="27" t="s">
        <v>34</v>
      </c>
      <c r="E152" s="28">
        <v>1.0728</v>
      </c>
      <c r="F152" s="29">
        <v>1</v>
      </c>
      <c r="G152" s="27" t="s">
        <v>35</v>
      </c>
      <c r="H152" s="27" t="s">
        <v>40</v>
      </c>
      <c r="I152" s="26" t="s">
        <v>41</v>
      </c>
      <c r="J152" s="26">
        <v>48</v>
      </c>
      <c r="K152" s="76">
        <v>48</v>
      </c>
      <c r="L152" s="63">
        <v>2020630010041</v>
      </c>
      <c r="M152" s="56" t="s">
        <v>179</v>
      </c>
      <c r="N152" s="56" t="s">
        <v>180</v>
      </c>
      <c r="O152" s="56" t="s">
        <v>369</v>
      </c>
      <c r="P152" s="56">
        <v>0</v>
      </c>
      <c r="Q152" s="56">
        <v>2</v>
      </c>
      <c r="R152" s="56">
        <v>1</v>
      </c>
      <c r="S152" s="108">
        <f t="shared" si="4"/>
        <v>0.5</v>
      </c>
      <c r="T152" s="56" t="s">
        <v>385</v>
      </c>
      <c r="U152" s="56" t="s">
        <v>371</v>
      </c>
      <c r="V152" s="186">
        <v>48587108</v>
      </c>
      <c r="W152" s="186">
        <v>33508350</v>
      </c>
      <c r="X152" s="183">
        <f t="shared" si="5"/>
        <v>0.68965516531669269</v>
      </c>
      <c r="Y152" s="127" t="s">
        <v>429</v>
      </c>
      <c r="Z152" s="126" t="s">
        <v>426</v>
      </c>
      <c r="AA152" s="188" t="s">
        <v>528</v>
      </c>
      <c r="AB152" s="65" t="s">
        <v>188</v>
      </c>
    </row>
    <row r="153" spans="1:33" s="24" customFormat="1" ht="70" customHeight="1" thickBot="1" x14ac:dyDescent="0.3">
      <c r="A153" s="162" t="s">
        <v>80</v>
      </c>
      <c r="B153" s="164" t="s">
        <v>81</v>
      </c>
      <c r="C153" s="161" t="s">
        <v>33</v>
      </c>
      <c r="D153" s="47" t="s">
        <v>34</v>
      </c>
      <c r="E153" s="165">
        <v>1.0728</v>
      </c>
      <c r="F153" s="160">
        <v>1</v>
      </c>
      <c r="G153" s="47" t="s">
        <v>35</v>
      </c>
      <c r="H153" s="47" t="s">
        <v>40</v>
      </c>
      <c r="I153" s="161" t="s">
        <v>41</v>
      </c>
      <c r="J153" s="161">
        <v>48</v>
      </c>
      <c r="K153" s="159">
        <v>48</v>
      </c>
      <c r="L153" s="217">
        <v>2020630010041</v>
      </c>
      <c r="M153" s="218" t="s">
        <v>179</v>
      </c>
      <c r="N153" s="218" t="s">
        <v>180</v>
      </c>
      <c r="O153" s="218" t="s">
        <v>370</v>
      </c>
      <c r="P153" s="218">
        <v>0</v>
      </c>
      <c r="Q153" s="218">
        <v>1</v>
      </c>
      <c r="R153" s="218">
        <v>1</v>
      </c>
      <c r="S153" s="219">
        <f t="shared" si="4"/>
        <v>1</v>
      </c>
      <c r="T153" s="218" t="s">
        <v>385</v>
      </c>
      <c r="U153" s="218" t="s">
        <v>371</v>
      </c>
      <c r="V153" s="220">
        <v>16754175</v>
      </c>
      <c r="W153" s="220">
        <v>16754175</v>
      </c>
      <c r="X153" s="221">
        <f t="shared" si="5"/>
        <v>1</v>
      </c>
      <c r="Y153" s="222" t="s">
        <v>429</v>
      </c>
      <c r="Z153" s="223" t="s">
        <v>426</v>
      </c>
      <c r="AA153" s="224" t="s">
        <v>529</v>
      </c>
      <c r="AB153" s="225" t="s">
        <v>188</v>
      </c>
    </row>
    <row r="154" spans="1:33" s="24" customFormat="1" ht="22.5" customHeight="1" thickBot="1" x14ac:dyDescent="0.3">
      <c r="A154" s="195"/>
      <c r="B154" s="196"/>
      <c r="C154" s="195"/>
      <c r="D154" s="196"/>
      <c r="E154" s="196"/>
      <c r="F154" s="196"/>
      <c r="G154" s="196"/>
      <c r="H154" s="196"/>
      <c r="I154" s="196"/>
      <c r="J154" s="196"/>
      <c r="K154" s="196"/>
      <c r="L154" s="226"/>
      <c r="M154" s="226"/>
      <c r="N154" s="226"/>
      <c r="O154" s="226"/>
      <c r="P154" s="226"/>
      <c r="Q154" s="227"/>
      <c r="R154" s="227"/>
      <c r="S154" s="228"/>
      <c r="T154" s="229"/>
      <c r="U154" s="230" t="s">
        <v>12</v>
      </c>
      <c r="V154" s="231">
        <f>SUM(V12:V153)</f>
        <v>117033455725</v>
      </c>
      <c r="W154" s="232">
        <f>SUM(W12:W153)</f>
        <v>86194371047.180008</v>
      </c>
      <c r="X154" s="233">
        <f>W154/V154</f>
        <v>0.73649342842371246</v>
      </c>
      <c r="Y154" s="234"/>
      <c r="Z154" s="234"/>
      <c r="AA154" s="234"/>
      <c r="AB154" s="235"/>
      <c r="AC154" s="60"/>
    </row>
    <row r="155" spans="1:33" ht="23" hidden="1" x14ac:dyDescent="0.25">
      <c r="A155" s="102"/>
      <c r="B155" s="103"/>
      <c r="C155" s="103"/>
      <c r="D155" s="103"/>
      <c r="E155" s="103"/>
      <c r="F155" s="103"/>
      <c r="G155" s="103"/>
      <c r="H155" s="103"/>
      <c r="I155" s="103"/>
      <c r="J155" s="103"/>
      <c r="K155" s="103"/>
      <c r="L155" s="103"/>
      <c r="M155" s="104"/>
      <c r="N155" s="104"/>
      <c r="O155" s="103"/>
      <c r="P155" s="103"/>
      <c r="Q155" s="103"/>
      <c r="R155" s="103"/>
      <c r="S155" s="114">
        <v>0</v>
      </c>
      <c r="T155" s="115"/>
      <c r="U155" s="116"/>
      <c r="V155" s="117"/>
      <c r="W155" s="117"/>
      <c r="X155" s="118">
        <v>0</v>
      </c>
      <c r="Y155" s="117"/>
      <c r="Z155" s="105"/>
      <c r="AA155" s="105"/>
      <c r="AB155" s="106"/>
      <c r="AC155" s="1"/>
      <c r="AD155" s="2"/>
      <c r="AE155" s="2"/>
      <c r="AF155" s="2"/>
      <c r="AG155" s="2"/>
    </row>
    <row r="156" spans="1:33" ht="23" hidden="1" x14ac:dyDescent="0.25">
      <c r="A156" s="102"/>
      <c r="B156" s="103"/>
      <c r="C156" s="103"/>
      <c r="D156" s="103"/>
      <c r="E156" s="103"/>
      <c r="F156" s="103"/>
      <c r="G156" s="103"/>
      <c r="H156" s="103"/>
      <c r="I156" s="103"/>
      <c r="J156" s="103"/>
      <c r="K156" s="103"/>
      <c r="L156" s="103"/>
      <c r="M156" s="104"/>
      <c r="N156" s="104"/>
      <c r="O156" s="103"/>
      <c r="P156" s="103"/>
      <c r="Q156" s="103"/>
      <c r="R156" s="103"/>
      <c r="S156" s="114">
        <v>1</v>
      </c>
      <c r="T156" s="115"/>
      <c r="U156" s="116"/>
      <c r="V156" s="117"/>
      <c r="W156" s="117"/>
      <c r="X156" s="118">
        <v>1</v>
      </c>
      <c r="Y156" s="117"/>
      <c r="Z156" s="105"/>
      <c r="AA156" s="105"/>
      <c r="AB156" s="106"/>
      <c r="AC156" s="1"/>
      <c r="AD156" s="2"/>
      <c r="AE156" s="2"/>
      <c r="AF156" s="2"/>
      <c r="AG156" s="2"/>
    </row>
    <row r="157" spans="1:33" ht="9" customHeight="1" thickBot="1" x14ac:dyDescent="0.3">
      <c r="A157" s="83"/>
      <c r="B157" s="3"/>
      <c r="C157" s="4"/>
      <c r="D157" s="3"/>
      <c r="E157" s="4"/>
      <c r="F157" s="3"/>
      <c r="G157" s="4"/>
      <c r="H157" s="3"/>
      <c r="I157" s="4"/>
      <c r="J157" s="4"/>
      <c r="K157" s="3"/>
      <c r="L157" s="4"/>
      <c r="M157" s="3"/>
      <c r="N157" s="41"/>
      <c r="O157" s="55"/>
      <c r="P157" s="22"/>
      <c r="Q157" s="22"/>
      <c r="R157" s="98"/>
      <c r="S157" s="98"/>
      <c r="T157" s="22"/>
      <c r="U157" s="22"/>
      <c r="V157" s="6"/>
      <c r="W157" s="6"/>
      <c r="X157" s="6"/>
      <c r="Y157" s="6"/>
      <c r="Z157" s="6"/>
      <c r="AA157" s="6"/>
      <c r="AB157" s="43"/>
      <c r="AC157" s="2"/>
      <c r="AD157" s="2"/>
      <c r="AE157" s="2"/>
      <c r="AF157" s="2"/>
      <c r="AG157" s="2"/>
    </row>
    <row r="158" spans="1:33" ht="42.75" customHeight="1" x14ac:dyDescent="0.25">
      <c r="A158" s="84"/>
      <c r="B158" s="21"/>
      <c r="C158" s="7"/>
      <c r="D158" s="21"/>
      <c r="E158" s="7"/>
      <c r="F158" s="21"/>
      <c r="G158" s="8"/>
      <c r="H158" s="8"/>
      <c r="I158" s="8"/>
      <c r="J158" s="262" t="s">
        <v>10</v>
      </c>
      <c r="K158" s="262"/>
      <c r="L158" s="262"/>
      <c r="M158" s="42"/>
      <c r="N158" s="42"/>
      <c r="O158" s="262" t="s">
        <v>9</v>
      </c>
      <c r="P158" s="262"/>
      <c r="Q158" s="262"/>
      <c r="R158" s="96"/>
      <c r="S158" s="96"/>
      <c r="T158" s="267"/>
      <c r="U158" s="267"/>
      <c r="V158" s="267"/>
      <c r="W158" s="267"/>
      <c r="X158" s="267"/>
      <c r="Y158" s="267"/>
      <c r="Z158" s="267"/>
      <c r="AA158" s="267"/>
      <c r="AB158" s="268"/>
      <c r="AC158" s="2"/>
      <c r="AD158" s="2"/>
      <c r="AE158" s="2"/>
      <c r="AF158" s="2"/>
      <c r="AG158" s="2"/>
    </row>
    <row r="159" spans="1:33" x14ac:dyDescent="0.25">
      <c r="A159" s="83"/>
      <c r="B159" s="3"/>
      <c r="C159" s="4"/>
      <c r="D159" s="3"/>
      <c r="E159" s="4"/>
      <c r="F159" s="3"/>
      <c r="G159" s="22"/>
      <c r="H159" s="22"/>
      <c r="I159" s="22"/>
      <c r="J159" s="4"/>
      <c r="K159" s="3"/>
      <c r="L159" s="4"/>
      <c r="M159" s="3"/>
      <c r="N159" s="3"/>
      <c r="O159" s="4"/>
      <c r="P159" s="4"/>
      <c r="Q159" s="22"/>
      <c r="R159" s="98"/>
      <c r="S159" s="98"/>
      <c r="T159" s="22"/>
      <c r="U159" s="22"/>
      <c r="V159" s="6"/>
      <c r="W159" s="6"/>
      <c r="X159" s="6"/>
      <c r="Y159" s="6"/>
      <c r="Z159" s="6"/>
      <c r="AA159" s="6"/>
      <c r="AB159" s="43"/>
      <c r="AC159" s="2"/>
      <c r="AD159" s="261"/>
      <c r="AE159" s="2"/>
      <c r="AF159" s="2"/>
      <c r="AG159" s="2"/>
    </row>
    <row r="160" spans="1:33" x14ac:dyDescent="0.25">
      <c r="A160" s="83"/>
      <c r="B160" s="3"/>
      <c r="C160" s="4"/>
      <c r="D160" s="3"/>
      <c r="E160" s="4"/>
      <c r="F160" s="3"/>
      <c r="G160" s="22"/>
      <c r="H160" s="22"/>
      <c r="I160" s="22"/>
      <c r="J160" s="4"/>
      <c r="K160" s="3"/>
      <c r="L160" s="4"/>
      <c r="M160" s="3"/>
      <c r="N160" s="3"/>
      <c r="O160" s="4"/>
      <c r="P160" s="4"/>
      <c r="Q160" s="4"/>
      <c r="R160" s="4"/>
      <c r="S160" s="4"/>
      <c r="T160" s="4"/>
      <c r="U160" s="4"/>
      <c r="V160" s="6"/>
      <c r="W160" s="6"/>
      <c r="X160" s="6"/>
      <c r="Y160" s="6"/>
      <c r="Z160" s="6"/>
      <c r="AA160" s="6"/>
      <c r="AB160" s="49"/>
      <c r="AC160" s="2"/>
      <c r="AD160" s="261"/>
      <c r="AE160" s="2"/>
      <c r="AF160" s="2"/>
      <c r="AG160" s="2"/>
    </row>
    <row r="161" spans="1:33" x14ac:dyDescent="0.25">
      <c r="A161" s="83"/>
      <c r="B161" s="3"/>
      <c r="C161" s="4"/>
      <c r="D161" s="3"/>
      <c r="E161" s="4"/>
      <c r="F161" s="3"/>
      <c r="G161" s="22"/>
      <c r="H161" s="22"/>
      <c r="I161" s="22"/>
      <c r="J161" s="4"/>
      <c r="K161" s="3"/>
      <c r="L161" s="4"/>
      <c r="M161" s="3"/>
      <c r="N161" s="3"/>
      <c r="O161" s="4"/>
      <c r="P161" s="4"/>
      <c r="Q161" s="4"/>
      <c r="R161" s="4"/>
      <c r="S161" s="4"/>
      <c r="T161" s="4"/>
      <c r="U161" s="4"/>
      <c r="V161" s="6"/>
      <c r="W161" s="6"/>
      <c r="X161" s="6"/>
      <c r="Y161" s="6"/>
      <c r="Z161" s="6"/>
      <c r="AA161" s="6"/>
      <c r="AB161" s="49"/>
      <c r="AC161" s="2"/>
      <c r="AD161" s="2"/>
      <c r="AE161" s="2"/>
      <c r="AF161" s="2"/>
      <c r="AG161" s="2"/>
    </row>
    <row r="162" spans="1:33" ht="14.25" customHeight="1" thickBot="1" x14ac:dyDescent="0.3">
      <c r="A162" s="83"/>
      <c r="B162" s="3"/>
      <c r="C162" s="4"/>
      <c r="D162" s="3"/>
      <c r="E162" s="4"/>
      <c r="F162" s="3"/>
      <c r="G162" s="22"/>
      <c r="H162" s="22"/>
      <c r="I162" s="22"/>
      <c r="J162" s="9"/>
      <c r="K162" s="9"/>
      <c r="L162" s="9"/>
      <c r="M162" s="3"/>
      <c r="N162" s="3"/>
      <c r="O162" s="9"/>
      <c r="P162" s="9"/>
      <c r="Q162" s="4"/>
      <c r="R162" s="4"/>
      <c r="S162" s="4"/>
      <c r="T162" s="4"/>
      <c r="U162" s="4"/>
      <c r="V162" s="10"/>
      <c r="W162" s="10"/>
      <c r="X162" s="10"/>
      <c r="Y162" s="10"/>
      <c r="Z162" s="10"/>
      <c r="AA162" s="10"/>
      <c r="AB162" s="49"/>
      <c r="AC162" s="1"/>
      <c r="AD162" s="2"/>
      <c r="AE162" s="2"/>
      <c r="AF162" s="2"/>
      <c r="AG162" s="2"/>
    </row>
    <row r="163" spans="1:33" ht="25.5" customHeight="1" x14ac:dyDescent="0.25">
      <c r="A163" s="83"/>
      <c r="B163" s="3"/>
      <c r="C163" s="11"/>
      <c r="D163" s="3"/>
      <c r="E163" s="4"/>
      <c r="F163" s="3"/>
      <c r="G163" s="22"/>
      <c r="H163" s="22"/>
      <c r="I163" s="22"/>
      <c r="J163" s="266" t="s">
        <v>397</v>
      </c>
      <c r="K163" s="266"/>
      <c r="L163" s="266"/>
      <c r="M163" s="12"/>
      <c r="N163" s="12"/>
      <c r="O163" s="266" t="s">
        <v>396</v>
      </c>
      <c r="P163" s="266"/>
      <c r="Q163" s="266"/>
      <c r="R163" s="97"/>
      <c r="S163" s="97"/>
      <c r="T163" s="4"/>
      <c r="U163" s="4"/>
      <c r="V163" s="6"/>
      <c r="W163" s="6"/>
      <c r="X163" s="6"/>
      <c r="Y163" s="6"/>
      <c r="Z163" s="6"/>
      <c r="AA163" s="6"/>
      <c r="AB163" s="49"/>
      <c r="AC163" s="2"/>
      <c r="AD163" s="2"/>
      <c r="AE163" s="2"/>
      <c r="AF163" s="2"/>
      <c r="AG163" s="2"/>
    </row>
    <row r="164" spans="1:33" ht="45" customHeight="1" x14ac:dyDescent="0.25">
      <c r="A164" s="83"/>
      <c r="B164" s="3"/>
      <c r="C164" s="11"/>
      <c r="D164" s="3"/>
      <c r="E164" s="4"/>
      <c r="F164" s="3"/>
      <c r="G164" s="22"/>
      <c r="H164" s="22"/>
      <c r="I164" s="22"/>
      <c r="J164" s="269" t="s">
        <v>11</v>
      </c>
      <c r="K164" s="269"/>
      <c r="L164" s="13"/>
      <c r="M164" s="12"/>
      <c r="N164" s="12"/>
      <c r="O164" s="4" t="s">
        <v>32</v>
      </c>
      <c r="P164" s="3"/>
      <c r="Q164" s="4"/>
      <c r="R164" s="4"/>
      <c r="S164" s="4"/>
      <c r="T164" s="4"/>
      <c r="U164" s="4"/>
      <c r="V164" s="14"/>
      <c r="W164" s="14"/>
      <c r="X164" s="14"/>
      <c r="Y164" s="14"/>
      <c r="Z164" s="14"/>
      <c r="AA164" s="14"/>
      <c r="AB164" s="49"/>
      <c r="AC164" s="2"/>
      <c r="AD164" s="1"/>
      <c r="AE164" s="2"/>
      <c r="AF164" s="2"/>
      <c r="AG164" s="2"/>
    </row>
    <row r="165" spans="1:33" x14ac:dyDescent="0.25">
      <c r="A165" s="83"/>
      <c r="B165" s="3"/>
      <c r="C165" s="4"/>
      <c r="D165" s="3"/>
      <c r="E165" s="4"/>
      <c r="F165" s="3"/>
      <c r="G165" s="4"/>
      <c r="H165" s="3"/>
      <c r="I165" s="4"/>
      <c r="J165" s="4"/>
      <c r="K165" s="3"/>
      <c r="L165" s="4"/>
      <c r="M165" s="3"/>
      <c r="N165" s="3"/>
      <c r="O165" s="4"/>
      <c r="P165" s="4"/>
      <c r="Q165" s="4"/>
      <c r="R165" s="4"/>
      <c r="S165" s="4"/>
      <c r="T165" s="4"/>
      <c r="U165" s="4"/>
      <c r="V165" s="10"/>
      <c r="W165" s="10"/>
      <c r="X165" s="10"/>
      <c r="Y165" s="10"/>
      <c r="Z165" s="10"/>
      <c r="AA165" s="10"/>
      <c r="AB165" s="49"/>
      <c r="AC165" s="25"/>
      <c r="AD165" s="1"/>
      <c r="AE165" s="2"/>
      <c r="AF165" s="2"/>
      <c r="AG165" s="2"/>
    </row>
    <row r="166" spans="1:33" ht="43.5" customHeight="1" thickBot="1" x14ac:dyDescent="0.3">
      <c r="A166" s="263" t="s">
        <v>13</v>
      </c>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5"/>
      <c r="AC166" s="2"/>
      <c r="AD166" s="2"/>
      <c r="AE166" s="2"/>
      <c r="AF166" s="2"/>
      <c r="AG166" s="2"/>
    </row>
    <row r="167" spans="1:33" x14ac:dyDescent="0.25">
      <c r="V167" s="17"/>
      <c r="W167" s="17"/>
      <c r="X167" s="17"/>
      <c r="Y167" s="17"/>
      <c r="Z167" s="17"/>
      <c r="AA167" s="17"/>
      <c r="AC167" s="1"/>
      <c r="AD167" s="2"/>
      <c r="AE167" s="2"/>
      <c r="AF167" s="2"/>
      <c r="AG167" s="2"/>
    </row>
    <row r="168" spans="1:33" x14ac:dyDescent="0.25">
      <c r="AC168" s="2"/>
      <c r="AD168" s="2"/>
      <c r="AE168" s="2"/>
      <c r="AF168" s="2"/>
      <c r="AG168" s="2"/>
    </row>
    <row r="169" spans="1:33" x14ac:dyDescent="0.25">
      <c r="AC169" s="2"/>
      <c r="AD169" s="2"/>
      <c r="AE169" s="2"/>
      <c r="AF169" s="2"/>
      <c r="AG169" s="2"/>
    </row>
    <row r="170" spans="1:33" x14ac:dyDescent="0.25">
      <c r="AC170" s="2"/>
      <c r="AD170" s="2"/>
      <c r="AE170" s="2"/>
      <c r="AF170" s="2"/>
      <c r="AG170" s="2"/>
    </row>
    <row r="171" spans="1:33" ht="23" x14ac:dyDescent="0.25">
      <c r="U171" s="5"/>
      <c r="V171" s="260"/>
      <c r="W171" s="95"/>
      <c r="X171" s="95"/>
      <c r="Y171" s="95"/>
      <c r="Z171" s="95"/>
      <c r="AA171" s="95"/>
      <c r="AB171" s="19"/>
      <c r="AC171" s="2"/>
      <c r="AD171" s="2"/>
      <c r="AE171" s="2"/>
      <c r="AF171" s="2"/>
      <c r="AG171" s="2"/>
    </row>
    <row r="172" spans="1:33" ht="23" x14ac:dyDescent="0.25">
      <c r="U172" s="5"/>
      <c r="V172" s="260"/>
      <c r="W172" s="95"/>
      <c r="X172" s="95"/>
      <c r="Y172" s="95"/>
      <c r="Z172" s="95"/>
      <c r="AA172" s="95"/>
      <c r="AB172" s="19"/>
      <c r="AC172" s="2"/>
      <c r="AD172" s="2"/>
      <c r="AE172" s="2"/>
      <c r="AF172" s="2"/>
      <c r="AG172" s="2"/>
    </row>
    <row r="173" spans="1:33" x14ac:dyDescent="0.25">
      <c r="U173" s="5"/>
      <c r="V173" s="20"/>
      <c r="W173" s="20"/>
      <c r="X173" s="20"/>
      <c r="Y173" s="20"/>
      <c r="Z173" s="20"/>
      <c r="AA173" s="20"/>
      <c r="AB173" s="44"/>
    </row>
  </sheetData>
  <protectedRanges>
    <protectedRange sqref="V12:V153" name="Rango5"/>
    <protectedRange sqref="T12:T153" name="Rango4"/>
    <protectedRange sqref="R12:R153" name="Rango1"/>
    <protectedRange sqref="X16:X17 X28 X39 X41 X44 X46 X54:X55 X57 X65:X66 X70:X71 X74:X75 X77:X79 X81 X83:X84 X90 X92 X96 X98:X100 X104 X108 X110 X112 X116 X118 X120 X122 X124 X127 X30 X12:X14 X23 W12:W24 W26:W34 W25:X25 W35:X37 W38:W153" name="Rango2"/>
    <protectedRange sqref="Y12:AA153" name="Rango3"/>
  </protectedRanges>
  <mergeCells count="64">
    <mergeCell ref="D9:F9"/>
    <mergeCell ref="I9:K9"/>
    <mergeCell ref="A8:K8"/>
    <mergeCell ref="C3:AA3"/>
    <mergeCell ref="C4:AA4"/>
    <mergeCell ref="L6:AB6"/>
    <mergeCell ref="R8:S8"/>
    <mergeCell ref="Y8:Z8"/>
    <mergeCell ref="B9:B11"/>
    <mergeCell ref="C9:C11"/>
    <mergeCell ref="G9:G11"/>
    <mergeCell ref="K92:K93"/>
    <mergeCell ref="M10:M11"/>
    <mergeCell ref="N10:N11"/>
    <mergeCell ref="O10:O11"/>
    <mergeCell ref="A9:A11"/>
    <mergeCell ref="F92:F93"/>
    <mergeCell ref="G92:G93"/>
    <mergeCell ref="H92:H93"/>
    <mergeCell ref="I92:I93"/>
    <mergeCell ref="J92:J93"/>
    <mergeCell ref="A92:A93"/>
    <mergeCell ref="B92:B93"/>
    <mergeCell ref="C92:C93"/>
    <mergeCell ref="D92:D93"/>
    <mergeCell ref="E92:E93"/>
    <mergeCell ref="H9:H11"/>
    <mergeCell ref="V171:V172"/>
    <mergeCell ref="AD159:AD160"/>
    <mergeCell ref="J158:L158"/>
    <mergeCell ref="A166:AB166"/>
    <mergeCell ref="O163:Q163"/>
    <mergeCell ref="T158:AB158"/>
    <mergeCell ref="O158:Q158"/>
    <mergeCell ref="J163:L163"/>
    <mergeCell ref="J164:K164"/>
    <mergeCell ref="D10:D11"/>
    <mergeCell ref="E10:E11"/>
    <mergeCell ref="F10:F11"/>
    <mergeCell ref="I10:I11"/>
    <mergeCell ref="J10:J11"/>
    <mergeCell ref="K10:K11"/>
    <mergeCell ref="L10:L11"/>
    <mergeCell ref="L8:N8"/>
    <mergeCell ref="P10:P11"/>
    <mergeCell ref="O8:Q8"/>
    <mergeCell ref="Q10:Q11"/>
    <mergeCell ref="R10:R11"/>
    <mergeCell ref="T10:T11"/>
    <mergeCell ref="AA10:AA11"/>
    <mergeCell ref="AB10:AB11"/>
    <mergeCell ref="Z10:Z11"/>
    <mergeCell ref="T8:X8"/>
    <mergeCell ref="U10:U11"/>
    <mergeCell ref="V10:V11"/>
    <mergeCell ref="W10:W11"/>
    <mergeCell ref="Y10:Y11"/>
    <mergeCell ref="A7:G7"/>
    <mergeCell ref="C1:AA1"/>
    <mergeCell ref="A5:G5"/>
    <mergeCell ref="H5:M5"/>
    <mergeCell ref="N5:AB5"/>
    <mergeCell ref="A6:J6"/>
    <mergeCell ref="A1:B4"/>
  </mergeCells>
  <conditionalFormatting sqref="S12:S156">
    <cfRule type="colorScale" priority="3">
      <colorScale>
        <cfvo type="percent" val="25"/>
        <cfvo type="percent" val="50"/>
        <cfvo type="percent" val="100"/>
        <color rgb="FFFF0000"/>
        <color rgb="FFFFFF00"/>
        <color rgb="FF92D050"/>
      </colorScale>
    </cfRule>
    <cfRule type="colorScale" priority="5">
      <colorScale>
        <cfvo type="percent" val="25"/>
        <cfvo type="percent" val="50"/>
        <cfvo type="percent" val="100"/>
        <color rgb="FFFF0000"/>
        <color rgb="FFFFFF00"/>
        <color rgb="FF92D050"/>
      </colorScale>
    </cfRule>
    <cfRule type="colorScale" priority="11">
      <colorScale>
        <cfvo type="percent" val="0"/>
        <cfvo type="percent" val="25"/>
        <cfvo type="percent" val="100"/>
        <color rgb="FFFF0000"/>
        <color rgb="FFFFFF00"/>
        <color rgb="FF92D050"/>
      </colorScale>
    </cfRule>
    <cfRule type="colorScale" priority="1">
      <colorScale>
        <cfvo type="percent" val="25"/>
        <cfvo type="percent" val="50"/>
        <cfvo type="percent" val="100"/>
        <color rgb="FFFF0000"/>
        <color rgb="FFFFFF00"/>
        <color rgb="FF92D050"/>
      </colorScale>
    </cfRule>
  </conditionalFormatting>
  <conditionalFormatting sqref="X18:X22 X15 X29 X38 X40 X42:X43 X45 X47:X53 X56 X58:X64 X67:X69 X72:X73 X76 X82 X85:X89 X91 X93:X95 X97 X101:X103 X105:X107 X109 X111 X113:X115 X117 X119 X121 X123 X125:X126 X128:X156 X31:X34 X24 X26:X27">
    <cfRule type="colorScale" priority="2">
      <colorScale>
        <cfvo type="percent" val="25"/>
        <cfvo type="percent" val="50"/>
        <cfvo type="percent" val="100"/>
        <color rgb="FFFF0000"/>
        <color rgb="FFFFFF00"/>
        <color rgb="FF92D050"/>
      </colorScale>
    </cfRule>
    <cfRule type="colorScale" priority="4">
      <colorScale>
        <cfvo type="percent" val="25"/>
        <cfvo type="percent" val="50"/>
        <cfvo type="percent" val="100"/>
        <color rgb="FFFF0000"/>
        <color rgb="FFFFFF00"/>
        <color rgb="FF92D050"/>
      </colorScale>
    </cfRule>
    <cfRule type="colorScale" priority="13">
      <colorScale>
        <cfvo type="percent" val="0"/>
        <cfvo type="percent" val="25"/>
        <cfvo type="percent" val="100"/>
        <color rgb="FFFF0000"/>
        <color rgb="FFFFFF00"/>
        <color rgb="FF92D050"/>
      </colorScale>
    </cfRule>
  </conditionalFormatting>
  <pageMargins left="0.643700787" right="0.39370078740157499" top="0.39370078740157499" bottom="0.39370078740157499" header="0.27559055118110198" footer="0.31496062992126"/>
  <pageSetup paperSize="5" scale="18" firstPageNumber="0"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C139-2981-45CD-8B8E-9F8971C5D113}">
  <dimension ref="A1:J185"/>
  <sheetViews>
    <sheetView workbookViewId="0">
      <selection activeCell="G3" sqref="G3"/>
    </sheetView>
  </sheetViews>
  <sheetFormatPr baseColWidth="10" defaultRowHeight="22.5" x14ac:dyDescent="0.25"/>
  <cols>
    <col min="1" max="1" width="31.81640625" style="15" customWidth="1"/>
    <col min="2" max="2" width="36.26953125" style="16" customWidth="1"/>
    <col min="3" max="3" width="23.81640625" style="16" hidden="1" customWidth="1"/>
    <col min="4" max="5" width="27.7265625" style="16" hidden="1" customWidth="1"/>
    <col min="6" max="6" width="22.6328125" style="16" customWidth="1"/>
    <col min="7" max="7" width="22.6328125" style="18" customWidth="1"/>
    <col min="8" max="8" width="29.453125" style="18" customWidth="1"/>
    <col min="9" max="9" width="20.90625" style="18" customWidth="1"/>
    <col min="10" max="10" width="20.08984375" customWidth="1"/>
  </cols>
  <sheetData>
    <row r="1" spans="1:9" ht="65.5" thickBot="1" x14ac:dyDescent="0.3">
      <c r="A1" s="317" t="s">
        <v>6</v>
      </c>
      <c r="B1" s="317" t="s">
        <v>31</v>
      </c>
      <c r="C1" s="317" t="s">
        <v>30</v>
      </c>
      <c r="D1" s="317" t="s">
        <v>29</v>
      </c>
      <c r="E1" s="315" t="s">
        <v>406</v>
      </c>
      <c r="F1" s="131" t="s">
        <v>416</v>
      </c>
      <c r="G1" s="320" t="s">
        <v>407</v>
      </c>
      <c r="H1" s="315" t="s">
        <v>408</v>
      </c>
      <c r="I1" s="101" t="s">
        <v>416</v>
      </c>
    </row>
    <row r="2" spans="1:9" ht="39.5" thickBot="1" x14ac:dyDescent="0.3">
      <c r="A2" s="318"/>
      <c r="B2" s="318"/>
      <c r="C2" s="318"/>
      <c r="D2" s="318"/>
      <c r="E2" s="316"/>
      <c r="F2" s="131" t="s">
        <v>412</v>
      </c>
      <c r="G2" s="321"/>
      <c r="H2" s="316"/>
      <c r="I2" s="101" t="s">
        <v>413</v>
      </c>
    </row>
    <row r="3" spans="1:9" ht="87.5" x14ac:dyDescent="0.25">
      <c r="A3" s="319" t="s">
        <v>82</v>
      </c>
      <c r="B3" s="88" t="s">
        <v>199</v>
      </c>
      <c r="C3" s="89">
        <v>0</v>
      </c>
      <c r="D3" s="90">
        <v>10</v>
      </c>
      <c r="E3" s="120">
        <v>10</v>
      </c>
      <c r="F3" s="107">
        <f>E3/D3</f>
        <v>1</v>
      </c>
      <c r="G3" s="134">
        <v>0</v>
      </c>
      <c r="H3" s="135" t="s">
        <v>530</v>
      </c>
      <c r="I3" s="143" t="s">
        <v>530</v>
      </c>
    </row>
    <row r="4" spans="1:9" ht="52.5" customHeight="1" x14ac:dyDescent="0.25">
      <c r="A4" s="309"/>
      <c r="B4" s="64" t="s">
        <v>200</v>
      </c>
      <c r="C4" s="75">
        <v>0</v>
      </c>
      <c r="D4" s="56">
        <v>1</v>
      </c>
      <c r="E4" s="121">
        <v>1</v>
      </c>
      <c r="F4" s="108">
        <f t="shared" ref="F4:F67" si="0">E4/D4</f>
        <v>1</v>
      </c>
      <c r="G4" s="134">
        <v>0</v>
      </c>
      <c r="H4" s="135" t="s">
        <v>530</v>
      </c>
      <c r="I4" s="143" t="s">
        <v>530</v>
      </c>
    </row>
    <row r="5" spans="1:9" ht="52.5" customHeight="1" x14ac:dyDescent="0.25">
      <c r="A5" s="314"/>
      <c r="B5" s="64" t="s">
        <v>201</v>
      </c>
      <c r="C5" s="75">
        <v>0</v>
      </c>
      <c r="D5" s="56">
        <v>1</v>
      </c>
      <c r="E5" s="121">
        <v>1</v>
      </c>
      <c r="F5" s="108">
        <f t="shared" si="0"/>
        <v>1</v>
      </c>
      <c r="G5" s="134">
        <v>0</v>
      </c>
      <c r="H5" s="135" t="s">
        <v>530</v>
      </c>
      <c r="I5" s="143" t="s">
        <v>530</v>
      </c>
    </row>
    <row r="6" spans="1:9" ht="70" x14ac:dyDescent="0.25">
      <c r="A6" s="61" t="s">
        <v>84</v>
      </c>
      <c r="B6" s="66" t="s">
        <v>202</v>
      </c>
      <c r="C6" s="56">
        <v>0</v>
      </c>
      <c r="D6" s="56">
        <v>4</v>
      </c>
      <c r="E6" s="121">
        <v>4</v>
      </c>
      <c r="F6" s="108">
        <f t="shared" si="0"/>
        <v>1</v>
      </c>
      <c r="G6" s="134">
        <v>125697569</v>
      </c>
      <c r="H6" s="134">
        <v>0</v>
      </c>
      <c r="I6" s="133">
        <f t="shared" ref="I6:I67" si="1">H6/G6</f>
        <v>0</v>
      </c>
    </row>
    <row r="7" spans="1:9" ht="62.5" x14ac:dyDescent="0.25">
      <c r="A7" s="311" t="s">
        <v>86</v>
      </c>
      <c r="B7" s="64" t="s">
        <v>293</v>
      </c>
      <c r="C7" s="56">
        <v>28</v>
      </c>
      <c r="D7" s="56">
        <v>28</v>
      </c>
      <c r="E7" s="121">
        <v>28</v>
      </c>
      <c r="F7" s="108">
        <f t="shared" si="0"/>
        <v>1</v>
      </c>
      <c r="G7" s="134">
        <v>0</v>
      </c>
      <c r="H7" s="135" t="s">
        <v>530</v>
      </c>
      <c r="I7" s="143" t="s">
        <v>530</v>
      </c>
    </row>
    <row r="8" spans="1:9" ht="100" x14ac:dyDescent="0.25">
      <c r="A8" s="313"/>
      <c r="B8" s="64" t="s">
        <v>301</v>
      </c>
      <c r="C8" s="56">
        <v>0</v>
      </c>
      <c r="D8" s="56">
        <v>1</v>
      </c>
      <c r="E8" s="121">
        <v>1</v>
      </c>
      <c r="F8" s="108">
        <f t="shared" si="0"/>
        <v>1</v>
      </c>
      <c r="G8" s="142">
        <v>0</v>
      </c>
      <c r="H8" s="135" t="s">
        <v>530</v>
      </c>
      <c r="I8" s="143" t="s">
        <v>530</v>
      </c>
    </row>
    <row r="9" spans="1:9" ht="87.5" customHeight="1" x14ac:dyDescent="0.25">
      <c r="A9" s="311" t="s">
        <v>88</v>
      </c>
      <c r="B9" s="64" t="s">
        <v>203</v>
      </c>
      <c r="C9" s="56">
        <v>12</v>
      </c>
      <c r="D9" s="56">
        <v>12</v>
      </c>
      <c r="E9" s="121">
        <v>6</v>
      </c>
      <c r="F9" s="108">
        <f t="shared" si="0"/>
        <v>0.5</v>
      </c>
      <c r="G9" s="136">
        <f>92443183723-SUM(G10:G25)</f>
        <v>85749976013</v>
      </c>
      <c r="H9" s="136">
        <f>69680030910.21-H10-H11-H18-H20-H23-H24</f>
        <v>63301696880.210007</v>
      </c>
      <c r="I9" s="133">
        <f t="shared" si="1"/>
        <v>0.73821241501704027</v>
      </c>
    </row>
    <row r="10" spans="1:9" ht="87.5" customHeight="1" x14ac:dyDescent="0.25">
      <c r="A10" s="312"/>
      <c r="B10" s="66" t="s">
        <v>283</v>
      </c>
      <c r="C10" s="56">
        <v>28</v>
      </c>
      <c r="D10" s="56">
        <v>28</v>
      </c>
      <c r="E10" s="121">
        <v>28</v>
      </c>
      <c r="F10" s="108">
        <f t="shared" si="0"/>
        <v>1</v>
      </c>
      <c r="G10" s="137">
        <f>5221410430+50000000</f>
        <v>5271410430</v>
      </c>
      <c r="H10" s="137">
        <v>5271410430</v>
      </c>
      <c r="I10" s="133">
        <f t="shared" si="1"/>
        <v>1</v>
      </c>
    </row>
    <row r="11" spans="1:9" ht="87.5" customHeight="1" x14ac:dyDescent="0.25">
      <c r="A11" s="312"/>
      <c r="B11" s="66" t="s">
        <v>284</v>
      </c>
      <c r="C11" s="56">
        <v>1</v>
      </c>
      <c r="D11" s="56">
        <v>1</v>
      </c>
      <c r="E11" s="121">
        <v>1</v>
      </c>
      <c r="F11" s="108">
        <f t="shared" si="0"/>
        <v>1</v>
      </c>
      <c r="G11" s="136">
        <v>152000000</v>
      </c>
      <c r="H11" s="136">
        <v>152000000</v>
      </c>
      <c r="I11" s="133">
        <f t="shared" si="1"/>
        <v>1</v>
      </c>
    </row>
    <row r="12" spans="1:9" ht="87.5" customHeight="1" x14ac:dyDescent="0.25">
      <c r="A12" s="312"/>
      <c r="B12" s="66" t="s">
        <v>285</v>
      </c>
      <c r="C12" s="56">
        <v>1</v>
      </c>
      <c r="D12" s="56">
        <v>1</v>
      </c>
      <c r="E12" s="121">
        <v>1</v>
      </c>
      <c r="F12" s="108">
        <f t="shared" si="0"/>
        <v>1</v>
      </c>
      <c r="G12" s="136">
        <v>15000000</v>
      </c>
      <c r="H12" s="135">
        <v>0</v>
      </c>
      <c r="I12" s="133">
        <f t="shared" si="1"/>
        <v>0</v>
      </c>
    </row>
    <row r="13" spans="1:9" ht="87.5" customHeight="1" x14ac:dyDescent="0.25">
      <c r="A13" s="312"/>
      <c r="B13" s="66" t="s">
        <v>286</v>
      </c>
      <c r="C13" s="57">
        <v>1</v>
      </c>
      <c r="D13" s="57">
        <v>1</v>
      </c>
      <c r="E13" s="122">
        <v>1</v>
      </c>
      <c r="F13" s="108">
        <f t="shared" si="0"/>
        <v>1</v>
      </c>
      <c r="G13" s="136">
        <v>38700000</v>
      </c>
      <c r="H13" s="136">
        <v>0</v>
      </c>
      <c r="I13" s="133">
        <f t="shared" si="1"/>
        <v>0</v>
      </c>
    </row>
    <row r="14" spans="1:9" ht="87.5" customHeight="1" x14ac:dyDescent="0.25">
      <c r="A14" s="312"/>
      <c r="B14" s="66" t="s">
        <v>206</v>
      </c>
      <c r="C14" s="57">
        <v>1</v>
      </c>
      <c r="D14" s="57">
        <v>1</v>
      </c>
      <c r="E14" s="122">
        <v>1</v>
      </c>
      <c r="F14" s="108">
        <f t="shared" si="0"/>
        <v>1</v>
      </c>
      <c r="G14" s="136">
        <v>0</v>
      </c>
      <c r="H14" s="143" t="s">
        <v>530</v>
      </c>
      <c r="I14" s="143" t="s">
        <v>530</v>
      </c>
    </row>
    <row r="15" spans="1:9" ht="87.5" customHeight="1" x14ac:dyDescent="0.25">
      <c r="A15" s="312"/>
      <c r="B15" s="66" t="s">
        <v>391</v>
      </c>
      <c r="C15" s="56">
        <v>1</v>
      </c>
      <c r="D15" s="56">
        <v>1</v>
      </c>
      <c r="E15" s="121">
        <v>0</v>
      </c>
      <c r="F15" s="108">
        <f t="shared" si="0"/>
        <v>0</v>
      </c>
      <c r="G15" s="136">
        <v>51816000</v>
      </c>
      <c r="H15" s="136">
        <v>0</v>
      </c>
      <c r="I15" s="133">
        <f t="shared" si="1"/>
        <v>0</v>
      </c>
    </row>
    <row r="16" spans="1:9" ht="87.5" customHeight="1" x14ac:dyDescent="0.25">
      <c r="A16" s="312"/>
      <c r="B16" s="66" t="s">
        <v>205</v>
      </c>
      <c r="C16" s="56">
        <v>1</v>
      </c>
      <c r="D16" s="56">
        <v>1</v>
      </c>
      <c r="E16" s="121">
        <v>1</v>
      </c>
      <c r="F16" s="108">
        <f t="shared" si="0"/>
        <v>1</v>
      </c>
      <c r="G16" s="136">
        <v>0</v>
      </c>
      <c r="H16" s="143" t="s">
        <v>530</v>
      </c>
      <c r="I16" s="143" t="s">
        <v>530</v>
      </c>
    </row>
    <row r="17" spans="1:9" ht="100" x14ac:dyDescent="0.25">
      <c r="A17" s="312"/>
      <c r="B17" s="66" t="s">
        <v>287</v>
      </c>
      <c r="C17" s="56">
        <v>1</v>
      </c>
      <c r="D17" s="56">
        <v>1</v>
      </c>
      <c r="E17" s="121">
        <v>1</v>
      </c>
      <c r="F17" s="108">
        <f t="shared" si="0"/>
        <v>1</v>
      </c>
      <c r="G17" s="136">
        <v>65781280</v>
      </c>
      <c r="H17" s="136">
        <v>0</v>
      </c>
      <c r="I17" s="133">
        <f t="shared" si="1"/>
        <v>0</v>
      </c>
    </row>
    <row r="18" spans="1:9" ht="87.5" x14ac:dyDescent="0.25">
      <c r="A18" s="312"/>
      <c r="B18" s="66" t="s">
        <v>392</v>
      </c>
      <c r="C18" s="56">
        <v>1</v>
      </c>
      <c r="D18" s="56">
        <v>1</v>
      </c>
      <c r="E18" s="121">
        <v>1</v>
      </c>
      <c r="F18" s="108">
        <f t="shared" si="0"/>
        <v>1</v>
      </c>
      <c r="G18" s="136">
        <v>8000000</v>
      </c>
      <c r="H18" s="136">
        <v>8000000</v>
      </c>
      <c r="I18" s="133">
        <f t="shared" si="1"/>
        <v>1</v>
      </c>
    </row>
    <row r="19" spans="1:9" ht="87.5" customHeight="1" x14ac:dyDescent="0.25">
      <c r="A19" s="312"/>
      <c r="B19" s="66" t="s">
        <v>288</v>
      </c>
      <c r="C19" s="56">
        <v>2</v>
      </c>
      <c r="D19" s="56">
        <v>2</v>
      </c>
      <c r="E19" s="121">
        <v>2</v>
      </c>
      <c r="F19" s="108">
        <f t="shared" si="0"/>
        <v>1</v>
      </c>
      <c r="G19" s="136">
        <v>500000</v>
      </c>
      <c r="H19" s="135" t="s">
        <v>530</v>
      </c>
      <c r="I19" s="143" t="s">
        <v>530</v>
      </c>
    </row>
    <row r="20" spans="1:9" ht="100" x14ac:dyDescent="0.25">
      <c r="A20" s="312"/>
      <c r="B20" s="66" t="s">
        <v>289</v>
      </c>
      <c r="C20" s="58">
        <v>1</v>
      </c>
      <c r="D20" s="58">
        <v>1</v>
      </c>
      <c r="E20" s="123">
        <v>1</v>
      </c>
      <c r="F20" s="108">
        <f t="shared" si="0"/>
        <v>1</v>
      </c>
      <c r="G20" s="136">
        <v>764000000</v>
      </c>
      <c r="H20" s="136">
        <v>764000000</v>
      </c>
      <c r="I20" s="133">
        <f t="shared" si="1"/>
        <v>1</v>
      </c>
    </row>
    <row r="21" spans="1:9" ht="87.5" customHeight="1" x14ac:dyDescent="0.25">
      <c r="A21" s="312"/>
      <c r="B21" s="66" t="s">
        <v>90</v>
      </c>
      <c r="C21" s="56">
        <v>28</v>
      </c>
      <c r="D21" s="56">
        <v>28</v>
      </c>
      <c r="E21" s="121">
        <v>28</v>
      </c>
      <c r="F21" s="108">
        <f t="shared" si="0"/>
        <v>1</v>
      </c>
      <c r="G21" s="136">
        <v>0</v>
      </c>
      <c r="H21" s="135" t="s">
        <v>530</v>
      </c>
      <c r="I21" s="144" t="s">
        <v>530</v>
      </c>
    </row>
    <row r="22" spans="1:9" ht="87.5" customHeight="1" x14ac:dyDescent="0.25">
      <c r="A22" s="312"/>
      <c r="B22" s="66" t="s">
        <v>292</v>
      </c>
      <c r="C22" s="56">
        <v>1</v>
      </c>
      <c r="D22" s="56">
        <v>1</v>
      </c>
      <c r="E22" s="121">
        <v>0</v>
      </c>
      <c r="F22" s="108">
        <f t="shared" si="0"/>
        <v>0</v>
      </c>
      <c r="G22" s="136">
        <v>0</v>
      </c>
      <c r="H22" s="136"/>
      <c r="I22" s="133"/>
    </row>
    <row r="23" spans="1:9" ht="87.5" customHeight="1" x14ac:dyDescent="0.25">
      <c r="A23" s="312"/>
      <c r="B23" s="66" t="s">
        <v>291</v>
      </c>
      <c r="C23" s="56">
        <v>1</v>
      </c>
      <c r="D23" s="56">
        <v>1</v>
      </c>
      <c r="E23" s="121">
        <v>1</v>
      </c>
      <c r="F23" s="108">
        <f t="shared" si="0"/>
        <v>1</v>
      </c>
      <c r="G23" s="136">
        <v>176000000</v>
      </c>
      <c r="H23" s="136">
        <v>32923600</v>
      </c>
      <c r="I23" s="133">
        <f t="shared" si="1"/>
        <v>0.18706590909090909</v>
      </c>
    </row>
    <row r="24" spans="1:9" ht="100" x14ac:dyDescent="0.25">
      <c r="A24" s="312"/>
      <c r="B24" s="66" t="s">
        <v>290</v>
      </c>
      <c r="C24" s="56">
        <v>1</v>
      </c>
      <c r="D24" s="56">
        <v>1</v>
      </c>
      <c r="E24" s="121">
        <v>1</v>
      </c>
      <c r="F24" s="108">
        <f t="shared" si="0"/>
        <v>1</v>
      </c>
      <c r="G24" s="136">
        <v>150000000</v>
      </c>
      <c r="H24" s="136">
        <v>150000000</v>
      </c>
      <c r="I24" s="133">
        <f t="shared" si="1"/>
        <v>1</v>
      </c>
    </row>
    <row r="25" spans="1:9" ht="87.5" customHeight="1" x14ac:dyDescent="0.25">
      <c r="A25" s="313"/>
      <c r="B25" s="66" t="s">
        <v>256</v>
      </c>
      <c r="C25" s="56">
        <v>1</v>
      </c>
      <c r="D25" s="56">
        <v>1</v>
      </c>
      <c r="E25" s="121">
        <v>0</v>
      </c>
      <c r="F25" s="108">
        <f t="shared" si="0"/>
        <v>0</v>
      </c>
      <c r="G25" s="136">
        <v>0</v>
      </c>
      <c r="H25" s="136"/>
      <c r="I25" s="133"/>
    </row>
    <row r="26" spans="1:9" ht="37.5" x14ac:dyDescent="0.25">
      <c r="A26" s="61" t="s">
        <v>91</v>
      </c>
      <c r="B26" s="69" t="s">
        <v>327</v>
      </c>
      <c r="C26" s="56">
        <v>0</v>
      </c>
      <c r="D26" s="56">
        <v>1</v>
      </c>
      <c r="E26" s="121">
        <v>1</v>
      </c>
      <c r="F26" s="108">
        <f t="shared" si="0"/>
        <v>1</v>
      </c>
      <c r="G26" s="134">
        <v>103273485</v>
      </c>
      <c r="H26" s="135" t="s">
        <v>530</v>
      </c>
      <c r="I26" s="143" t="s">
        <v>530</v>
      </c>
    </row>
    <row r="27" spans="1:9" ht="52.5" customHeight="1" x14ac:dyDescent="0.25">
      <c r="A27" s="311" t="s">
        <v>93</v>
      </c>
      <c r="B27" s="64" t="s">
        <v>95</v>
      </c>
      <c r="C27" s="56">
        <v>579</v>
      </c>
      <c r="D27" s="56">
        <v>579</v>
      </c>
      <c r="E27" s="121">
        <v>625</v>
      </c>
      <c r="F27" s="108">
        <v>1</v>
      </c>
      <c r="G27" s="136">
        <v>0</v>
      </c>
      <c r="H27" s="135" t="s">
        <v>530</v>
      </c>
      <c r="I27" s="143" t="s">
        <v>530</v>
      </c>
    </row>
    <row r="28" spans="1:9" ht="112.5" x14ac:dyDescent="0.25">
      <c r="A28" s="312"/>
      <c r="B28" s="64" t="s">
        <v>598</v>
      </c>
      <c r="C28" s="56">
        <v>1</v>
      </c>
      <c r="D28" s="56">
        <v>1</v>
      </c>
      <c r="E28" s="121">
        <v>0</v>
      </c>
      <c r="F28" s="108">
        <f t="shared" si="0"/>
        <v>0</v>
      </c>
      <c r="G28" s="136">
        <v>0</v>
      </c>
      <c r="H28" s="135"/>
      <c r="I28" s="146"/>
    </row>
    <row r="29" spans="1:9" ht="125" x14ac:dyDescent="0.25">
      <c r="A29" s="313"/>
      <c r="B29" s="64" t="s">
        <v>207</v>
      </c>
      <c r="C29" s="56">
        <v>1</v>
      </c>
      <c r="D29" s="56">
        <v>1</v>
      </c>
      <c r="E29" s="121">
        <v>0</v>
      </c>
      <c r="F29" s="108">
        <f t="shared" si="0"/>
        <v>0</v>
      </c>
      <c r="G29" s="136">
        <v>0</v>
      </c>
      <c r="H29" s="136"/>
      <c r="I29" s="133"/>
    </row>
    <row r="30" spans="1:9" ht="105" customHeight="1" x14ac:dyDescent="0.25">
      <c r="A30" s="311" t="s">
        <v>96</v>
      </c>
      <c r="B30" s="64" t="s">
        <v>97</v>
      </c>
      <c r="C30" s="56">
        <v>3469</v>
      </c>
      <c r="D30" s="56">
        <v>3469</v>
      </c>
      <c r="E30" s="121">
        <v>5799</v>
      </c>
      <c r="F30" s="108">
        <v>1</v>
      </c>
      <c r="G30" s="136">
        <v>0</v>
      </c>
      <c r="H30" s="135" t="s">
        <v>530</v>
      </c>
      <c r="I30" s="143" t="s">
        <v>530</v>
      </c>
    </row>
    <row r="31" spans="1:9" ht="105" customHeight="1" x14ac:dyDescent="0.25">
      <c r="A31" s="313"/>
      <c r="B31" s="64" t="s">
        <v>208</v>
      </c>
      <c r="C31" s="56">
        <v>1</v>
      </c>
      <c r="D31" s="56">
        <v>1</v>
      </c>
      <c r="E31" s="121">
        <v>1</v>
      </c>
      <c r="F31" s="108">
        <f t="shared" si="0"/>
        <v>1</v>
      </c>
      <c r="G31" s="136">
        <v>441471303</v>
      </c>
      <c r="H31" s="136">
        <v>441471303</v>
      </c>
      <c r="I31" s="133">
        <f t="shared" si="1"/>
        <v>1</v>
      </c>
    </row>
    <row r="32" spans="1:9" ht="105" customHeight="1" x14ac:dyDescent="0.25">
      <c r="A32" s="311" t="s">
        <v>98</v>
      </c>
      <c r="B32" s="64" t="s">
        <v>100</v>
      </c>
      <c r="C32" s="56">
        <v>990</v>
      </c>
      <c r="D32" s="56">
        <v>990</v>
      </c>
      <c r="E32" s="121">
        <v>999</v>
      </c>
      <c r="F32" s="108">
        <v>1</v>
      </c>
      <c r="G32" s="136">
        <v>0</v>
      </c>
      <c r="H32" s="135" t="s">
        <v>530</v>
      </c>
      <c r="I32" s="143" t="s">
        <v>530</v>
      </c>
    </row>
    <row r="33" spans="1:9" ht="105" customHeight="1" x14ac:dyDescent="0.25">
      <c r="A33" s="312"/>
      <c r="B33" s="64" t="s">
        <v>329</v>
      </c>
      <c r="C33" s="56">
        <v>0</v>
      </c>
      <c r="D33" s="56">
        <v>1</v>
      </c>
      <c r="E33" s="121">
        <v>0</v>
      </c>
      <c r="F33" s="108">
        <f t="shared" si="0"/>
        <v>0</v>
      </c>
      <c r="G33" s="136">
        <v>37618998</v>
      </c>
      <c r="H33" s="135">
        <v>0</v>
      </c>
      <c r="I33" s="133">
        <f t="shared" si="1"/>
        <v>0</v>
      </c>
    </row>
    <row r="34" spans="1:9" ht="105" customHeight="1" x14ac:dyDescent="0.25">
      <c r="A34" s="312"/>
      <c r="B34" s="64" t="s">
        <v>330</v>
      </c>
      <c r="C34" s="56">
        <v>1</v>
      </c>
      <c r="D34" s="56">
        <v>1</v>
      </c>
      <c r="E34" s="121">
        <v>1</v>
      </c>
      <c r="F34" s="108">
        <f t="shared" si="0"/>
        <v>1</v>
      </c>
      <c r="G34" s="136">
        <v>32961813</v>
      </c>
      <c r="H34" s="136">
        <v>16754175</v>
      </c>
      <c r="I34" s="133">
        <f t="shared" si="1"/>
        <v>0.50829045720270305</v>
      </c>
    </row>
    <row r="35" spans="1:9" ht="105" customHeight="1" x14ac:dyDescent="0.25">
      <c r="A35" s="312"/>
      <c r="B35" s="64" t="s">
        <v>294</v>
      </c>
      <c r="C35" s="56">
        <v>6</v>
      </c>
      <c r="D35" s="56">
        <v>6</v>
      </c>
      <c r="E35" s="121">
        <v>9</v>
      </c>
      <c r="F35" s="108">
        <v>1</v>
      </c>
      <c r="G35" s="136">
        <v>0</v>
      </c>
      <c r="H35" s="135" t="s">
        <v>530</v>
      </c>
      <c r="I35" s="143" t="s">
        <v>530</v>
      </c>
    </row>
    <row r="36" spans="1:9" ht="105" customHeight="1" x14ac:dyDescent="0.25">
      <c r="A36" s="313"/>
      <c r="B36" s="64" t="s">
        <v>324</v>
      </c>
      <c r="C36" s="56">
        <v>7</v>
      </c>
      <c r="D36" s="56">
        <v>7</v>
      </c>
      <c r="E36" s="121">
        <v>7</v>
      </c>
      <c r="F36" s="108">
        <f t="shared" si="0"/>
        <v>1</v>
      </c>
      <c r="G36" s="136">
        <v>119038187</v>
      </c>
      <c r="H36" s="136">
        <f>75868421-H34</f>
        <v>59114246</v>
      </c>
      <c r="I36" s="133">
        <f t="shared" si="1"/>
        <v>0.49659901154240532</v>
      </c>
    </row>
    <row r="37" spans="1:9" ht="105" customHeight="1" x14ac:dyDescent="0.25">
      <c r="A37" s="311" t="s">
        <v>101</v>
      </c>
      <c r="B37" s="64" t="s">
        <v>103</v>
      </c>
      <c r="C37" s="56">
        <v>28</v>
      </c>
      <c r="D37" s="56">
        <v>28</v>
      </c>
      <c r="E37" s="121">
        <v>28</v>
      </c>
      <c r="F37" s="108">
        <f t="shared" si="0"/>
        <v>1</v>
      </c>
      <c r="G37" s="136">
        <f>200000000-34284331</f>
        <v>165715669</v>
      </c>
      <c r="H37" s="135" t="s">
        <v>530</v>
      </c>
      <c r="I37" s="143" t="s">
        <v>530</v>
      </c>
    </row>
    <row r="38" spans="1:9" ht="112.5" x14ac:dyDescent="0.25">
      <c r="A38" s="312"/>
      <c r="B38" s="64" t="s">
        <v>282</v>
      </c>
      <c r="C38" s="56">
        <v>1</v>
      </c>
      <c r="D38" s="56">
        <v>1</v>
      </c>
      <c r="E38" s="121">
        <v>1</v>
      </c>
      <c r="F38" s="108">
        <f t="shared" si="0"/>
        <v>1</v>
      </c>
      <c r="G38" s="136">
        <v>30715988</v>
      </c>
      <c r="H38" s="136">
        <f>16754175</f>
        <v>16754175</v>
      </c>
      <c r="I38" s="133">
        <f t="shared" si="1"/>
        <v>0.54545453657554499</v>
      </c>
    </row>
    <row r="39" spans="1:9" ht="105" customHeight="1" x14ac:dyDescent="0.25">
      <c r="A39" s="312"/>
      <c r="B39" s="64" t="s">
        <v>323</v>
      </c>
      <c r="C39" s="56">
        <v>1</v>
      </c>
      <c r="D39" s="56">
        <v>1</v>
      </c>
      <c r="E39" s="121">
        <v>0</v>
      </c>
      <c r="F39" s="108">
        <f t="shared" si="0"/>
        <v>0</v>
      </c>
      <c r="G39" s="136">
        <v>0</v>
      </c>
      <c r="H39" s="136"/>
      <c r="I39" s="133"/>
    </row>
    <row r="40" spans="1:9" ht="125" x14ac:dyDescent="0.25">
      <c r="A40" s="312"/>
      <c r="B40" s="64" t="s">
        <v>209</v>
      </c>
      <c r="C40" s="56">
        <v>1</v>
      </c>
      <c r="D40" s="56">
        <v>2</v>
      </c>
      <c r="E40" s="121">
        <v>0</v>
      </c>
      <c r="F40" s="108">
        <f t="shared" si="0"/>
        <v>0</v>
      </c>
      <c r="G40" s="136">
        <v>0</v>
      </c>
      <c r="H40" s="136"/>
      <c r="I40" s="133"/>
    </row>
    <row r="41" spans="1:9" ht="105" customHeight="1" x14ac:dyDescent="0.25">
      <c r="A41" s="312"/>
      <c r="B41" s="64" t="s">
        <v>210</v>
      </c>
      <c r="C41" s="56">
        <v>0</v>
      </c>
      <c r="D41" s="56">
        <v>1</v>
      </c>
      <c r="E41" s="121">
        <v>0</v>
      </c>
      <c r="F41" s="108">
        <f t="shared" si="0"/>
        <v>0</v>
      </c>
      <c r="G41" s="136">
        <f>200000000-34284331</f>
        <v>165715669</v>
      </c>
      <c r="H41" s="136">
        <v>0</v>
      </c>
      <c r="I41" s="133">
        <f t="shared" si="1"/>
        <v>0</v>
      </c>
    </row>
    <row r="42" spans="1:9" ht="105" customHeight="1" x14ac:dyDescent="0.25">
      <c r="A42" s="312"/>
      <c r="B42" s="64" t="s">
        <v>372</v>
      </c>
      <c r="C42" s="56">
        <v>0</v>
      </c>
      <c r="D42" s="56">
        <v>2</v>
      </c>
      <c r="E42" s="121">
        <v>2</v>
      </c>
      <c r="F42" s="108">
        <f t="shared" si="0"/>
        <v>1</v>
      </c>
      <c r="G42" s="136">
        <v>61431976</v>
      </c>
      <c r="H42" s="138">
        <f>78622530-H38-H43-H44</f>
        <v>30492600</v>
      </c>
      <c r="I42" s="133">
        <f t="shared" si="1"/>
        <v>0.4963636527009973</v>
      </c>
    </row>
    <row r="43" spans="1:9" ht="105" customHeight="1" x14ac:dyDescent="0.25">
      <c r="A43" s="312"/>
      <c r="B43" s="64" t="s">
        <v>373</v>
      </c>
      <c r="C43" s="56">
        <v>0</v>
      </c>
      <c r="D43" s="56">
        <v>1</v>
      </c>
      <c r="E43" s="121">
        <v>1</v>
      </c>
      <c r="F43" s="108">
        <f t="shared" si="0"/>
        <v>1</v>
      </c>
      <c r="G43" s="136">
        <v>31832933</v>
      </c>
      <c r="H43" s="138">
        <v>16754175</v>
      </c>
      <c r="I43" s="133">
        <f t="shared" si="1"/>
        <v>0.52631578120684008</v>
      </c>
    </row>
    <row r="44" spans="1:9" ht="105" customHeight="1" x14ac:dyDescent="0.25">
      <c r="A44" s="313"/>
      <c r="B44" s="64" t="s">
        <v>374</v>
      </c>
      <c r="C44" s="56">
        <v>0</v>
      </c>
      <c r="D44" s="56">
        <v>1</v>
      </c>
      <c r="E44" s="121">
        <v>1</v>
      </c>
      <c r="F44" s="108">
        <f t="shared" si="0"/>
        <v>1</v>
      </c>
      <c r="G44" s="136">
        <v>25587765</v>
      </c>
      <c r="H44" s="138">
        <v>14621580</v>
      </c>
      <c r="I44" s="133">
        <f t="shared" si="1"/>
        <v>0.5714285714285714</v>
      </c>
    </row>
    <row r="45" spans="1:9" ht="52.5" x14ac:dyDescent="0.25">
      <c r="A45" s="61" t="s">
        <v>104</v>
      </c>
      <c r="B45" s="64" t="s">
        <v>196</v>
      </c>
      <c r="C45" s="56">
        <v>27</v>
      </c>
      <c r="D45" s="56">
        <v>27</v>
      </c>
      <c r="E45" s="121">
        <v>27</v>
      </c>
      <c r="F45" s="108">
        <f t="shared" si="0"/>
        <v>1</v>
      </c>
      <c r="G45" s="136">
        <v>0</v>
      </c>
      <c r="H45" s="135" t="s">
        <v>530</v>
      </c>
      <c r="I45" s="143" t="s">
        <v>530</v>
      </c>
    </row>
    <row r="46" spans="1:9" ht="35" customHeight="1" x14ac:dyDescent="0.25">
      <c r="A46" s="308" t="s">
        <v>106</v>
      </c>
      <c r="B46" s="64" t="s">
        <v>607</v>
      </c>
      <c r="C46" s="56">
        <v>20</v>
      </c>
      <c r="D46" s="56">
        <v>20</v>
      </c>
      <c r="E46" s="121">
        <v>20</v>
      </c>
      <c r="F46" s="108">
        <f t="shared" si="0"/>
        <v>1</v>
      </c>
      <c r="G46" s="136">
        <v>0</v>
      </c>
      <c r="H46" s="135" t="s">
        <v>530</v>
      </c>
      <c r="I46" s="143" t="s">
        <v>530</v>
      </c>
    </row>
    <row r="47" spans="1:9" ht="112.5" x14ac:dyDescent="0.25">
      <c r="A47" s="314"/>
      <c r="B47" s="64" t="s">
        <v>302</v>
      </c>
      <c r="C47" s="56">
        <v>1</v>
      </c>
      <c r="D47" s="56">
        <v>1</v>
      </c>
      <c r="E47" s="121">
        <v>1</v>
      </c>
      <c r="F47" s="108">
        <f t="shared" si="0"/>
        <v>1</v>
      </c>
      <c r="G47" s="136">
        <v>100000000</v>
      </c>
      <c r="H47" s="136">
        <v>0</v>
      </c>
      <c r="I47" s="133">
        <f t="shared" si="1"/>
        <v>0</v>
      </c>
    </row>
    <row r="48" spans="1:9" ht="87.5" customHeight="1" x14ac:dyDescent="0.25">
      <c r="A48" s="308" t="s">
        <v>109</v>
      </c>
      <c r="B48" s="64" t="s">
        <v>111</v>
      </c>
      <c r="C48" s="56">
        <v>12</v>
      </c>
      <c r="D48" s="56">
        <v>20</v>
      </c>
      <c r="E48" s="121">
        <v>40</v>
      </c>
      <c r="F48" s="108">
        <v>1</v>
      </c>
      <c r="G48" s="136">
        <v>0</v>
      </c>
      <c r="H48" s="135" t="s">
        <v>530</v>
      </c>
      <c r="I48" s="143" t="s">
        <v>530</v>
      </c>
    </row>
    <row r="49" spans="1:9" ht="87.5" customHeight="1" x14ac:dyDescent="0.25">
      <c r="A49" s="309"/>
      <c r="B49" s="64" t="s">
        <v>303</v>
      </c>
      <c r="C49" s="56">
        <v>12</v>
      </c>
      <c r="D49" s="56">
        <v>20</v>
      </c>
      <c r="E49" s="121">
        <v>40</v>
      </c>
      <c r="F49" s="108">
        <v>1</v>
      </c>
      <c r="G49" s="137">
        <f>265200000-265200000+2030056533-16754175</f>
        <v>2013302358</v>
      </c>
      <c r="H49" s="137">
        <v>0</v>
      </c>
      <c r="I49" s="133">
        <f t="shared" si="1"/>
        <v>0</v>
      </c>
    </row>
    <row r="50" spans="1:9" ht="112.5" x14ac:dyDescent="0.25">
      <c r="A50" s="309"/>
      <c r="B50" s="64" t="s">
        <v>304</v>
      </c>
      <c r="C50" s="56">
        <v>0</v>
      </c>
      <c r="D50" s="56">
        <v>1</v>
      </c>
      <c r="E50" s="121">
        <v>1</v>
      </c>
      <c r="F50" s="108">
        <f t="shared" si="0"/>
        <v>1</v>
      </c>
      <c r="G50" s="137">
        <f>30496000</f>
        <v>30496000</v>
      </c>
      <c r="H50" s="137">
        <v>0</v>
      </c>
      <c r="I50" s="133">
        <f t="shared" si="1"/>
        <v>0</v>
      </c>
    </row>
    <row r="51" spans="1:9" ht="87.5" customHeight="1" x14ac:dyDescent="0.25">
      <c r="A51" s="309"/>
      <c r="B51" s="64" t="s">
        <v>305</v>
      </c>
      <c r="C51" s="56">
        <v>0</v>
      </c>
      <c r="D51" s="56">
        <v>1</v>
      </c>
      <c r="E51" s="121">
        <v>0</v>
      </c>
      <c r="F51" s="108">
        <f t="shared" si="0"/>
        <v>0</v>
      </c>
      <c r="G51" s="137">
        <v>100000000</v>
      </c>
      <c r="H51" s="137">
        <v>0</v>
      </c>
      <c r="I51" s="133">
        <f t="shared" si="1"/>
        <v>0</v>
      </c>
    </row>
    <row r="52" spans="1:9" ht="112.5" x14ac:dyDescent="0.25">
      <c r="A52" s="309"/>
      <c r="B52" s="64" t="s">
        <v>307</v>
      </c>
      <c r="C52" s="56">
        <v>1</v>
      </c>
      <c r="D52" s="56">
        <v>1</v>
      </c>
      <c r="E52" s="121">
        <v>1</v>
      </c>
      <c r="F52" s="108">
        <f t="shared" si="0"/>
        <v>1</v>
      </c>
      <c r="G52" s="137">
        <f>40000000+33508350</f>
        <v>73508350</v>
      </c>
      <c r="H52" s="137">
        <f>20105010</f>
        <v>20105010</v>
      </c>
      <c r="I52" s="133">
        <f t="shared" si="1"/>
        <v>0.27350647919590088</v>
      </c>
    </row>
    <row r="53" spans="1:9" ht="112.5" x14ac:dyDescent="0.25">
      <c r="A53" s="309"/>
      <c r="B53" s="64" t="s">
        <v>308</v>
      </c>
      <c r="C53" s="56">
        <v>1</v>
      </c>
      <c r="D53" s="56">
        <v>1</v>
      </c>
      <c r="E53" s="121">
        <v>1</v>
      </c>
      <c r="F53" s="108">
        <f t="shared" si="0"/>
        <v>1</v>
      </c>
      <c r="G53" s="137">
        <f>40000000+33508350</f>
        <v>73508350</v>
      </c>
      <c r="H53" s="137">
        <f>20105010</f>
        <v>20105010</v>
      </c>
      <c r="I53" s="133">
        <f t="shared" si="1"/>
        <v>0.27350647919590088</v>
      </c>
    </row>
    <row r="54" spans="1:9" ht="87.5" customHeight="1" x14ac:dyDescent="0.25">
      <c r="A54" s="309"/>
      <c r="B54" s="64" t="s">
        <v>309</v>
      </c>
      <c r="C54" s="56">
        <v>0</v>
      </c>
      <c r="D54" s="56">
        <v>1</v>
      </c>
      <c r="E54" s="121">
        <v>1</v>
      </c>
      <c r="F54" s="108">
        <f t="shared" si="0"/>
        <v>1</v>
      </c>
      <c r="G54" s="137">
        <f>52624000+182000000</f>
        <v>234624000</v>
      </c>
      <c r="H54" s="137">
        <v>0</v>
      </c>
      <c r="I54" s="133">
        <f t="shared" si="1"/>
        <v>0</v>
      </c>
    </row>
    <row r="55" spans="1:9" ht="87.5" customHeight="1" x14ac:dyDescent="0.25">
      <c r="A55" s="309"/>
      <c r="B55" s="64" t="s">
        <v>310</v>
      </c>
      <c r="C55" s="56">
        <v>0</v>
      </c>
      <c r="D55" s="56">
        <v>1</v>
      </c>
      <c r="E55" s="121">
        <v>1</v>
      </c>
      <c r="F55" s="108">
        <f t="shared" si="0"/>
        <v>1</v>
      </c>
      <c r="G55" s="139">
        <f>41600000-41600000+410823041</f>
        <v>410823041</v>
      </c>
      <c r="H55" s="139">
        <v>0</v>
      </c>
      <c r="I55" s="133">
        <f t="shared" si="1"/>
        <v>0</v>
      </c>
    </row>
    <row r="56" spans="1:9" ht="87.5" customHeight="1" x14ac:dyDescent="0.25">
      <c r="A56" s="314"/>
      <c r="B56" s="64" t="s">
        <v>311</v>
      </c>
      <c r="C56" s="56">
        <v>0</v>
      </c>
      <c r="D56" s="56">
        <v>1</v>
      </c>
      <c r="E56" s="121">
        <v>1</v>
      </c>
      <c r="F56" s="108">
        <f t="shared" si="0"/>
        <v>1</v>
      </c>
      <c r="G56" s="139">
        <f>5200000-5200000</f>
        <v>0</v>
      </c>
      <c r="H56" s="135" t="s">
        <v>530</v>
      </c>
      <c r="I56" s="143" t="s">
        <v>530</v>
      </c>
    </row>
    <row r="57" spans="1:9" ht="24" x14ac:dyDescent="0.25">
      <c r="A57" s="308" t="s">
        <v>112</v>
      </c>
      <c r="B57" s="64" t="s">
        <v>114</v>
      </c>
      <c r="C57" s="56">
        <v>120</v>
      </c>
      <c r="D57" s="56">
        <v>200</v>
      </c>
      <c r="E57" s="121">
        <v>141</v>
      </c>
      <c r="F57" s="108">
        <f t="shared" si="0"/>
        <v>0.70499999999999996</v>
      </c>
      <c r="G57" s="136">
        <v>0</v>
      </c>
      <c r="H57" s="135" t="s">
        <v>530</v>
      </c>
      <c r="I57" s="143" t="s">
        <v>530</v>
      </c>
    </row>
    <row r="58" spans="1:9" ht="25" x14ac:dyDescent="0.25">
      <c r="A58" s="309"/>
      <c r="B58" s="64" t="s">
        <v>601</v>
      </c>
      <c r="C58" s="56">
        <v>1</v>
      </c>
      <c r="D58" s="56">
        <v>1</v>
      </c>
      <c r="E58" s="121">
        <v>0</v>
      </c>
      <c r="F58" s="108">
        <f t="shared" si="0"/>
        <v>0</v>
      </c>
      <c r="G58" s="139">
        <f>10000000-10000000</f>
        <v>0</v>
      </c>
      <c r="H58" s="139"/>
      <c r="I58" s="133"/>
    </row>
    <row r="59" spans="1:9" ht="50" x14ac:dyDescent="0.25">
      <c r="A59" s="309"/>
      <c r="B59" s="64" t="s">
        <v>313</v>
      </c>
      <c r="C59" s="56">
        <v>2</v>
      </c>
      <c r="D59" s="56">
        <v>2</v>
      </c>
      <c r="E59" s="121">
        <v>4</v>
      </c>
      <c r="F59" s="108">
        <v>1</v>
      </c>
      <c r="G59" s="136">
        <f>70000000-8516166</f>
        <v>61483834</v>
      </c>
      <c r="H59" s="136">
        <v>31662334</v>
      </c>
      <c r="I59" s="133">
        <f t="shared" si="1"/>
        <v>0.51497006513939914</v>
      </c>
    </row>
    <row r="60" spans="1:9" ht="17.5" customHeight="1" x14ac:dyDescent="0.25">
      <c r="A60" s="314"/>
      <c r="B60" s="64" t="s">
        <v>314</v>
      </c>
      <c r="C60" s="56">
        <v>1</v>
      </c>
      <c r="D60" s="56">
        <v>1</v>
      </c>
      <c r="E60" s="121">
        <v>0</v>
      </c>
      <c r="F60" s="108">
        <f t="shared" si="0"/>
        <v>0</v>
      </c>
      <c r="G60" s="136">
        <f>20000000-20000000</f>
        <v>0</v>
      </c>
      <c r="H60" s="136"/>
      <c r="I60" s="133"/>
    </row>
    <row r="61" spans="1:9" ht="52.5" customHeight="1" x14ac:dyDescent="0.25">
      <c r="A61" s="308" t="s">
        <v>115</v>
      </c>
      <c r="B61" s="64" t="s">
        <v>117</v>
      </c>
      <c r="C61" s="56">
        <v>28</v>
      </c>
      <c r="D61" s="56">
        <v>28</v>
      </c>
      <c r="E61" s="121">
        <v>28</v>
      </c>
      <c r="F61" s="108">
        <f t="shared" si="0"/>
        <v>1</v>
      </c>
      <c r="G61" s="136">
        <v>0</v>
      </c>
      <c r="H61" s="135" t="s">
        <v>530</v>
      </c>
      <c r="I61" s="143" t="s">
        <v>530</v>
      </c>
    </row>
    <row r="62" spans="1:9" ht="52.5" customHeight="1" x14ac:dyDescent="0.25">
      <c r="A62" s="309"/>
      <c r="B62" s="64" t="s">
        <v>296</v>
      </c>
      <c r="C62" s="56">
        <v>0</v>
      </c>
      <c r="D62" s="59">
        <v>2</v>
      </c>
      <c r="E62" s="124">
        <v>2</v>
      </c>
      <c r="F62" s="108">
        <f t="shared" si="0"/>
        <v>1</v>
      </c>
      <c r="G62" s="136">
        <v>0</v>
      </c>
      <c r="H62" s="135" t="s">
        <v>530</v>
      </c>
      <c r="I62" s="143" t="s">
        <v>530</v>
      </c>
    </row>
    <row r="63" spans="1:9" ht="87.5" x14ac:dyDescent="0.25">
      <c r="A63" s="309"/>
      <c r="B63" s="64" t="s">
        <v>315</v>
      </c>
      <c r="C63" s="56">
        <v>1</v>
      </c>
      <c r="D63" s="56">
        <v>1</v>
      </c>
      <c r="E63" s="121">
        <v>1</v>
      </c>
      <c r="F63" s="108">
        <f t="shared" si="0"/>
        <v>1</v>
      </c>
      <c r="G63" s="139">
        <f>33508350</f>
        <v>33508350</v>
      </c>
      <c r="H63" s="139">
        <f>16754175</f>
        <v>16754175</v>
      </c>
      <c r="I63" s="133">
        <f t="shared" si="1"/>
        <v>0.5</v>
      </c>
    </row>
    <row r="64" spans="1:9" ht="112.5" x14ac:dyDescent="0.25">
      <c r="A64" s="314"/>
      <c r="B64" s="64" t="s">
        <v>316</v>
      </c>
      <c r="C64" s="56">
        <v>12</v>
      </c>
      <c r="D64" s="56">
        <v>17</v>
      </c>
      <c r="E64" s="121">
        <v>17</v>
      </c>
      <c r="F64" s="108">
        <f t="shared" si="0"/>
        <v>1</v>
      </c>
      <c r="G64" s="139">
        <f>569641950</f>
        <v>569641950</v>
      </c>
      <c r="H64" s="139">
        <f>299229575-16754175</f>
        <v>282475400</v>
      </c>
      <c r="I64" s="133">
        <f t="shared" si="1"/>
        <v>0.495882369618319</v>
      </c>
    </row>
    <row r="65" spans="1:9" ht="35" customHeight="1" x14ac:dyDescent="0.25">
      <c r="A65" s="308" t="s">
        <v>118</v>
      </c>
      <c r="B65" s="64" t="s">
        <v>233</v>
      </c>
      <c r="C65" s="56">
        <v>8000</v>
      </c>
      <c r="D65" s="56">
        <v>8000</v>
      </c>
      <c r="E65" s="121">
        <v>8000</v>
      </c>
      <c r="F65" s="108">
        <f t="shared" si="0"/>
        <v>1</v>
      </c>
      <c r="G65" s="136">
        <v>0</v>
      </c>
      <c r="H65" s="135" t="s">
        <v>530</v>
      </c>
      <c r="I65" s="143" t="s">
        <v>530</v>
      </c>
    </row>
    <row r="66" spans="1:9" ht="62.5" x14ac:dyDescent="0.25">
      <c r="A66" s="309"/>
      <c r="B66" s="64" t="s">
        <v>234</v>
      </c>
      <c r="C66" s="56">
        <v>1</v>
      </c>
      <c r="D66" s="56">
        <v>1</v>
      </c>
      <c r="E66" s="121">
        <v>1</v>
      </c>
      <c r="F66" s="108">
        <f t="shared" si="0"/>
        <v>1</v>
      </c>
      <c r="G66" s="136">
        <v>0</v>
      </c>
      <c r="H66" s="135" t="s">
        <v>530</v>
      </c>
      <c r="I66" s="143" t="s">
        <v>530</v>
      </c>
    </row>
    <row r="67" spans="1:9" ht="112.5" x14ac:dyDescent="0.25">
      <c r="A67" s="314"/>
      <c r="B67" s="64" t="s">
        <v>317</v>
      </c>
      <c r="C67" s="56">
        <v>1</v>
      </c>
      <c r="D67" s="56">
        <v>1</v>
      </c>
      <c r="E67" s="121">
        <v>0</v>
      </c>
      <c r="F67" s="108">
        <f t="shared" si="0"/>
        <v>0</v>
      </c>
      <c r="G67" s="136">
        <v>30000000</v>
      </c>
      <c r="H67" s="136">
        <v>0</v>
      </c>
      <c r="I67" s="133">
        <f t="shared" si="1"/>
        <v>0</v>
      </c>
    </row>
    <row r="68" spans="1:9" ht="87.5" customHeight="1" x14ac:dyDescent="0.25">
      <c r="A68" s="308" t="s">
        <v>120</v>
      </c>
      <c r="B68" s="64" t="s">
        <v>122</v>
      </c>
      <c r="C68" s="56">
        <v>20</v>
      </c>
      <c r="D68" s="56">
        <v>10</v>
      </c>
      <c r="E68" s="121">
        <v>28</v>
      </c>
      <c r="F68" s="108">
        <v>1</v>
      </c>
      <c r="G68" s="136">
        <v>0</v>
      </c>
      <c r="H68" s="135" t="s">
        <v>530</v>
      </c>
      <c r="I68" s="143" t="s">
        <v>530</v>
      </c>
    </row>
    <row r="69" spans="1:9" ht="87.5" customHeight="1" x14ac:dyDescent="0.25">
      <c r="A69" s="309"/>
      <c r="B69" s="64" t="s">
        <v>318</v>
      </c>
      <c r="C69" s="56">
        <v>10</v>
      </c>
      <c r="D69" s="56">
        <v>5</v>
      </c>
      <c r="E69" s="121">
        <v>28</v>
      </c>
      <c r="F69" s="108">
        <v>1</v>
      </c>
      <c r="G69" s="139">
        <v>0</v>
      </c>
      <c r="H69" s="135" t="s">
        <v>530</v>
      </c>
      <c r="I69" s="143" t="s">
        <v>530</v>
      </c>
    </row>
    <row r="70" spans="1:9" ht="87.5" customHeight="1" x14ac:dyDescent="0.25">
      <c r="A70" s="309"/>
      <c r="B70" s="64" t="s">
        <v>319</v>
      </c>
      <c r="C70" s="56">
        <v>1</v>
      </c>
      <c r="D70" s="56">
        <v>1</v>
      </c>
      <c r="E70" s="121">
        <v>1</v>
      </c>
      <c r="F70" s="108">
        <f t="shared" ref="F70:F133" si="2">E70/D70</f>
        <v>1</v>
      </c>
      <c r="G70" s="139">
        <v>0</v>
      </c>
      <c r="H70" s="135" t="s">
        <v>530</v>
      </c>
      <c r="I70" s="143" t="s">
        <v>530</v>
      </c>
    </row>
    <row r="71" spans="1:9" ht="87.5" customHeight="1" x14ac:dyDescent="0.25">
      <c r="A71" s="314"/>
      <c r="B71" s="64" t="s">
        <v>320</v>
      </c>
      <c r="C71" s="56">
        <v>1</v>
      </c>
      <c r="D71" s="56">
        <v>1</v>
      </c>
      <c r="E71" s="121">
        <v>0.5</v>
      </c>
      <c r="F71" s="108">
        <f t="shared" si="2"/>
        <v>0.5</v>
      </c>
      <c r="G71" s="136">
        <v>0</v>
      </c>
      <c r="H71" s="136" t="s">
        <v>602</v>
      </c>
      <c r="I71" s="143" t="s">
        <v>602</v>
      </c>
    </row>
    <row r="72" spans="1:9" ht="70" customHeight="1" x14ac:dyDescent="0.25">
      <c r="A72" s="311" t="s">
        <v>123</v>
      </c>
      <c r="B72" s="64" t="s">
        <v>125</v>
      </c>
      <c r="C72" s="56">
        <v>28</v>
      </c>
      <c r="D72" s="56">
        <v>28</v>
      </c>
      <c r="E72" s="121">
        <v>28</v>
      </c>
      <c r="F72" s="108">
        <f t="shared" si="2"/>
        <v>1</v>
      </c>
      <c r="G72" s="136">
        <v>0</v>
      </c>
      <c r="H72" s="135" t="s">
        <v>530</v>
      </c>
      <c r="I72" s="143" t="s">
        <v>530</v>
      </c>
    </row>
    <row r="73" spans="1:9" ht="70" customHeight="1" x14ac:dyDescent="0.25">
      <c r="A73" s="312"/>
      <c r="B73" s="64" t="s">
        <v>312</v>
      </c>
      <c r="C73" s="56">
        <v>1</v>
      </c>
      <c r="D73" s="56">
        <v>1</v>
      </c>
      <c r="E73" s="121">
        <v>1</v>
      </c>
      <c r="F73" s="108">
        <f t="shared" si="2"/>
        <v>1</v>
      </c>
      <c r="G73" s="139">
        <f>22400000-22400000+100000000</f>
        <v>100000000</v>
      </c>
      <c r="H73" s="139">
        <v>0</v>
      </c>
      <c r="I73" s="133">
        <f t="shared" ref="I73:I136" si="3">H73/G73</f>
        <v>0</v>
      </c>
    </row>
    <row r="74" spans="1:9" ht="70" customHeight="1" x14ac:dyDescent="0.25">
      <c r="A74" s="313"/>
      <c r="B74" s="64" t="s">
        <v>237</v>
      </c>
      <c r="C74" s="56">
        <v>1</v>
      </c>
      <c r="D74" s="56">
        <v>1</v>
      </c>
      <c r="E74" s="121">
        <v>1</v>
      </c>
      <c r="F74" s="108">
        <f t="shared" si="2"/>
        <v>1</v>
      </c>
      <c r="G74" s="136">
        <f>40000000-40000000</f>
        <v>0</v>
      </c>
      <c r="H74" s="135" t="s">
        <v>530</v>
      </c>
      <c r="I74" s="143" t="s">
        <v>530</v>
      </c>
    </row>
    <row r="75" spans="1:9" ht="35" customHeight="1" x14ac:dyDescent="0.25">
      <c r="A75" s="311" t="s">
        <v>126</v>
      </c>
      <c r="B75" s="64" t="s">
        <v>128</v>
      </c>
      <c r="C75" s="56">
        <v>23867</v>
      </c>
      <c r="D75" s="56">
        <v>23867</v>
      </c>
      <c r="E75" s="121">
        <v>20500</v>
      </c>
      <c r="F75" s="108">
        <f t="shared" si="2"/>
        <v>0.85892655130514939</v>
      </c>
      <c r="G75" s="136">
        <v>0</v>
      </c>
      <c r="H75" s="135" t="s">
        <v>530</v>
      </c>
      <c r="I75" s="143" t="s">
        <v>530</v>
      </c>
    </row>
    <row r="76" spans="1:9" ht="125" x14ac:dyDescent="0.25">
      <c r="A76" s="312"/>
      <c r="B76" s="64" t="s">
        <v>238</v>
      </c>
      <c r="C76" s="56">
        <v>1</v>
      </c>
      <c r="D76" s="56">
        <v>1</v>
      </c>
      <c r="E76" s="121">
        <v>1</v>
      </c>
      <c r="F76" s="108">
        <f t="shared" si="2"/>
        <v>1</v>
      </c>
      <c r="G76" s="136">
        <f>11469560000-148259831-155200000-1736734249+229376078</f>
        <v>9658741998</v>
      </c>
      <c r="H76" s="136">
        <f>9312763948.53-H77-H79-H80</f>
        <v>9132580050.5300007</v>
      </c>
      <c r="I76" s="133">
        <f t="shared" si="3"/>
        <v>0.94552479530160871</v>
      </c>
    </row>
    <row r="77" spans="1:9" ht="35" customHeight="1" x14ac:dyDescent="0.25">
      <c r="A77" s="312"/>
      <c r="B77" s="64" t="s">
        <v>297</v>
      </c>
      <c r="C77" s="56">
        <v>10</v>
      </c>
      <c r="D77" s="56">
        <v>10</v>
      </c>
      <c r="E77" s="121">
        <v>10</v>
      </c>
      <c r="F77" s="108">
        <f t="shared" si="2"/>
        <v>1</v>
      </c>
      <c r="G77" s="136">
        <f>20000000+20000000</f>
        <v>40000000</v>
      </c>
      <c r="H77" s="136">
        <v>17043748</v>
      </c>
      <c r="I77" s="133">
        <f t="shared" si="3"/>
        <v>0.42609370000000002</v>
      </c>
    </row>
    <row r="78" spans="1:9" ht="35" customHeight="1" x14ac:dyDescent="0.25">
      <c r="A78" s="312"/>
      <c r="B78" s="64" t="s">
        <v>299</v>
      </c>
      <c r="C78" s="56">
        <v>1</v>
      </c>
      <c r="D78" s="56">
        <v>1</v>
      </c>
      <c r="E78" s="121">
        <v>0</v>
      </c>
      <c r="F78" s="108">
        <f t="shared" si="2"/>
        <v>0</v>
      </c>
      <c r="G78" s="136">
        <v>0</v>
      </c>
      <c r="H78" s="136"/>
      <c r="I78" s="133"/>
    </row>
    <row r="79" spans="1:9" ht="75" x14ac:dyDescent="0.25">
      <c r="A79" s="312"/>
      <c r="B79" s="64" t="s">
        <v>239</v>
      </c>
      <c r="C79" s="56">
        <v>1</v>
      </c>
      <c r="D79" s="56">
        <v>1</v>
      </c>
      <c r="E79" s="121">
        <v>1</v>
      </c>
      <c r="F79" s="108">
        <f t="shared" si="2"/>
        <v>1</v>
      </c>
      <c r="G79" s="136">
        <v>110000000</v>
      </c>
      <c r="H79" s="136">
        <v>55000000</v>
      </c>
      <c r="I79" s="133">
        <f t="shared" si="3"/>
        <v>0.5</v>
      </c>
    </row>
    <row r="80" spans="1:9" ht="35" customHeight="1" x14ac:dyDescent="0.25">
      <c r="A80" s="313"/>
      <c r="B80" s="64" t="s">
        <v>322</v>
      </c>
      <c r="C80" s="56">
        <v>7</v>
      </c>
      <c r="D80" s="56">
        <v>7</v>
      </c>
      <c r="E80" s="121">
        <v>7</v>
      </c>
      <c r="F80" s="108">
        <f t="shared" si="2"/>
        <v>1</v>
      </c>
      <c r="G80" s="136">
        <f>141800000+25500000+25500000+37200000-20000000+53271061</f>
        <v>263271061</v>
      </c>
      <c r="H80" s="136">
        <f>108140150</f>
        <v>108140150</v>
      </c>
      <c r="I80" s="133">
        <f t="shared" si="3"/>
        <v>0.41075593188724985</v>
      </c>
    </row>
    <row r="81" spans="1:9" ht="37.5" x14ac:dyDescent="0.25">
      <c r="A81" s="308" t="s">
        <v>129</v>
      </c>
      <c r="B81" s="64" t="s">
        <v>131</v>
      </c>
      <c r="C81" s="56">
        <v>240</v>
      </c>
      <c r="D81" s="56">
        <v>280</v>
      </c>
      <c r="E81" s="56">
        <v>556</v>
      </c>
      <c r="F81" s="108">
        <v>1</v>
      </c>
      <c r="G81" s="136">
        <v>0</v>
      </c>
      <c r="H81" s="135" t="s">
        <v>530</v>
      </c>
      <c r="I81" s="143" t="s">
        <v>530</v>
      </c>
    </row>
    <row r="82" spans="1:9" ht="50" x14ac:dyDescent="0.25">
      <c r="A82" s="314"/>
      <c r="B82" s="64" t="s">
        <v>246</v>
      </c>
      <c r="C82" s="56">
        <v>1</v>
      </c>
      <c r="D82" s="56">
        <v>1</v>
      </c>
      <c r="E82" s="56">
        <v>1</v>
      </c>
      <c r="F82" s="108">
        <f t="shared" si="2"/>
        <v>1</v>
      </c>
      <c r="G82" s="136">
        <f>109200000+277000000+448000000-3867297-253500000</f>
        <v>576832703</v>
      </c>
      <c r="H82" s="136">
        <v>446150000</v>
      </c>
      <c r="I82" s="133">
        <f t="shared" si="3"/>
        <v>0.77344782582481286</v>
      </c>
    </row>
    <row r="83" spans="1:9" ht="70" customHeight="1" x14ac:dyDescent="0.25">
      <c r="A83" s="308" t="s">
        <v>132</v>
      </c>
      <c r="B83" s="66" t="s">
        <v>134</v>
      </c>
      <c r="C83" s="56">
        <v>130</v>
      </c>
      <c r="D83" s="56">
        <v>120</v>
      </c>
      <c r="E83" s="56">
        <v>262</v>
      </c>
      <c r="F83" s="108">
        <v>1</v>
      </c>
      <c r="G83" s="136">
        <v>0</v>
      </c>
      <c r="H83" s="135" t="s">
        <v>530</v>
      </c>
      <c r="I83" s="143" t="s">
        <v>530</v>
      </c>
    </row>
    <row r="84" spans="1:9" ht="70" customHeight="1" x14ac:dyDescent="0.25">
      <c r="A84" s="314"/>
      <c r="B84" s="66" t="s">
        <v>332</v>
      </c>
      <c r="C84" s="56">
        <v>2</v>
      </c>
      <c r="D84" s="56">
        <v>3</v>
      </c>
      <c r="E84" s="56">
        <v>3</v>
      </c>
      <c r="F84" s="108">
        <f t="shared" si="2"/>
        <v>1</v>
      </c>
      <c r="G84" s="136">
        <v>660181000</v>
      </c>
      <c r="H84" s="136">
        <v>462933735</v>
      </c>
      <c r="I84" s="133">
        <f t="shared" si="3"/>
        <v>0.70122244505673448</v>
      </c>
    </row>
    <row r="85" spans="1:9" ht="25" x14ac:dyDescent="0.25">
      <c r="A85" s="61" t="s">
        <v>135</v>
      </c>
      <c r="B85" s="64" t="s">
        <v>137</v>
      </c>
      <c r="C85" s="56">
        <v>28</v>
      </c>
      <c r="D85" s="56">
        <v>27</v>
      </c>
      <c r="E85" s="56">
        <v>27</v>
      </c>
      <c r="F85" s="108">
        <f t="shared" si="2"/>
        <v>1</v>
      </c>
      <c r="G85" s="136">
        <v>1295840000</v>
      </c>
      <c r="H85" s="136">
        <v>531696318</v>
      </c>
      <c r="I85" s="133">
        <f t="shared" si="3"/>
        <v>0.41031016020496358</v>
      </c>
    </row>
    <row r="86" spans="1:9" ht="52.5" x14ac:dyDescent="0.25">
      <c r="A86" s="61" t="s">
        <v>138</v>
      </c>
      <c r="B86" s="64" t="s">
        <v>393</v>
      </c>
      <c r="C86" s="56">
        <v>28</v>
      </c>
      <c r="D86" s="56">
        <v>27</v>
      </c>
      <c r="E86" s="56">
        <v>27</v>
      </c>
      <c r="F86" s="108">
        <f t="shared" si="2"/>
        <v>1</v>
      </c>
      <c r="G86" s="136">
        <v>2985407954</v>
      </c>
      <c r="H86" s="136">
        <v>2934407954</v>
      </c>
      <c r="I86" s="133">
        <f t="shared" si="3"/>
        <v>0.9829169075765114</v>
      </c>
    </row>
    <row r="87" spans="1:9" ht="25" x14ac:dyDescent="0.25">
      <c r="A87" s="308" t="s">
        <v>140</v>
      </c>
      <c r="B87" s="64" t="s">
        <v>142</v>
      </c>
      <c r="C87" s="56">
        <v>28</v>
      </c>
      <c r="D87" s="56">
        <v>28</v>
      </c>
      <c r="E87" s="56">
        <v>28</v>
      </c>
      <c r="F87" s="108">
        <f t="shared" si="2"/>
        <v>1</v>
      </c>
      <c r="G87" s="136">
        <v>150000000</v>
      </c>
      <c r="H87" s="135" t="s">
        <v>530</v>
      </c>
      <c r="I87" s="143" t="s">
        <v>530</v>
      </c>
    </row>
    <row r="88" spans="1:9" ht="112.5" x14ac:dyDescent="0.25">
      <c r="A88" s="314"/>
      <c r="B88" s="56" t="s">
        <v>333</v>
      </c>
      <c r="C88" s="56">
        <v>1</v>
      </c>
      <c r="D88" s="56">
        <v>1</v>
      </c>
      <c r="E88" s="56">
        <v>0</v>
      </c>
      <c r="F88" s="108">
        <f t="shared" si="2"/>
        <v>0</v>
      </c>
      <c r="G88" s="136">
        <v>150000000</v>
      </c>
      <c r="H88" s="136">
        <v>0</v>
      </c>
      <c r="I88" s="133">
        <f t="shared" si="3"/>
        <v>0</v>
      </c>
    </row>
    <row r="89" spans="1:9" ht="35" customHeight="1" x14ac:dyDescent="0.25">
      <c r="A89" s="308" t="s">
        <v>143</v>
      </c>
      <c r="B89" s="64" t="s">
        <v>145</v>
      </c>
      <c r="C89" s="56">
        <v>23</v>
      </c>
      <c r="D89" s="56">
        <v>24</v>
      </c>
      <c r="E89" s="56">
        <v>24</v>
      </c>
      <c r="F89" s="108">
        <f t="shared" si="2"/>
        <v>1</v>
      </c>
      <c r="G89" s="136">
        <v>0</v>
      </c>
      <c r="H89" s="135" t="s">
        <v>530</v>
      </c>
      <c r="I89" s="143" t="s">
        <v>530</v>
      </c>
    </row>
    <row r="90" spans="1:9" ht="175" x14ac:dyDescent="0.25">
      <c r="A90" s="314"/>
      <c r="B90" s="64" t="s">
        <v>325</v>
      </c>
      <c r="C90" s="56">
        <v>1</v>
      </c>
      <c r="D90" s="56">
        <v>1</v>
      </c>
      <c r="E90" s="56">
        <v>1</v>
      </c>
      <c r="F90" s="108">
        <f t="shared" si="2"/>
        <v>1</v>
      </c>
      <c r="G90" s="136">
        <v>70000000</v>
      </c>
      <c r="H90" s="135" t="s">
        <v>530</v>
      </c>
      <c r="I90" s="143" t="s">
        <v>530</v>
      </c>
    </row>
    <row r="91" spans="1:9" ht="52.5" customHeight="1" x14ac:dyDescent="0.25">
      <c r="A91" s="308" t="s">
        <v>146</v>
      </c>
      <c r="B91" s="64" t="s">
        <v>229</v>
      </c>
      <c r="C91" s="56">
        <v>28</v>
      </c>
      <c r="D91" s="56">
        <v>28</v>
      </c>
      <c r="E91" s="56">
        <v>14</v>
      </c>
      <c r="F91" s="108">
        <f t="shared" si="2"/>
        <v>0.5</v>
      </c>
      <c r="G91" s="136">
        <v>0</v>
      </c>
      <c r="H91" s="135" t="s">
        <v>530</v>
      </c>
      <c r="I91" s="143" t="s">
        <v>530</v>
      </c>
    </row>
    <row r="92" spans="1:9" ht="52.5" customHeight="1" x14ac:dyDescent="0.25">
      <c r="A92" s="309"/>
      <c r="B92" s="64" t="s">
        <v>326</v>
      </c>
      <c r="C92" s="56">
        <v>50</v>
      </c>
      <c r="D92" s="56">
        <v>50</v>
      </c>
      <c r="E92" s="56">
        <v>116</v>
      </c>
      <c r="F92" s="108">
        <v>1</v>
      </c>
      <c r="G92" s="136">
        <v>0</v>
      </c>
      <c r="H92" s="136"/>
      <c r="I92" s="133"/>
    </row>
    <row r="93" spans="1:9" ht="112.5" x14ac:dyDescent="0.25">
      <c r="A93" s="309"/>
      <c r="B93" s="64" t="s">
        <v>321</v>
      </c>
      <c r="C93" s="56">
        <v>0</v>
      </c>
      <c r="D93" s="56">
        <v>5</v>
      </c>
      <c r="E93" s="56">
        <v>0</v>
      </c>
      <c r="F93" s="108">
        <f t="shared" si="2"/>
        <v>0</v>
      </c>
      <c r="G93" s="136">
        <v>0</v>
      </c>
      <c r="H93" s="136"/>
      <c r="I93" s="133"/>
    </row>
    <row r="94" spans="1:9" ht="52.5" customHeight="1" x14ac:dyDescent="0.25">
      <c r="A94" s="314"/>
      <c r="B94" s="64" t="s">
        <v>231</v>
      </c>
      <c r="C94" s="56">
        <v>0</v>
      </c>
      <c r="D94" s="56">
        <v>1</v>
      </c>
      <c r="E94" s="56">
        <v>1</v>
      </c>
      <c r="F94" s="108">
        <f t="shared" si="2"/>
        <v>1</v>
      </c>
      <c r="G94" s="136">
        <v>16754175</v>
      </c>
      <c r="H94" s="136">
        <v>0</v>
      </c>
      <c r="I94" s="133">
        <f t="shared" si="3"/>
        <v>0</v>
      </c>
    </row>
    <row r="95" spans="1:9" ht="52.5" customHeight="1" x14ac:dyDescent="0.25">
      <c r="A95" s="308" t="s">
        <v>148</v>
      </c>
      <c r="B95" s="64" t="s">
        <v>150</v>
      </c>
      <c r="C95" s="56">
        <v>12</v>
      </c>
      <c r="D95" s="56">
        <v>16</v>
      </c>
      <c r="E95" s="56">
        <v>16</v>
      </c>
      <c r="F95" s="108">
        <f t="shared" si="2"/>
        <v>1</v>
      </c>
      <c r="G95" s="136">
        <v>0</v>
      </c>
      <c r="H95" s="135" t="s">
        <v>530</v>
      </c>
      <c r="I95" s="143" t="s">
        <v>530</v>
      </c>
    </row>
    <row r="96" spans="1:9" ht="52.5" customHeight="1" x14ac:dyDescent="0.25">
      <c r="A96" s="309"/>
      <c r="B96" s="64" t="s">
        <v>394</v>
      </c>
      <c r="C96" s="56">
        <v>5</v>
      </c>
      <c r="D96" s="56">
        <v>3</v>
      </c>
      <c r="E96" s="56"/>
      <c r="F96" s="108">
        <f t="shared" si="2"/>
        <v>0</v>
      </c>
      <c r="G96" s="136">
        <v>52556256</v>
      </c>
      <c r="H96" s="136">
        <v>0</v>
      </c>
      <c r="I96" s="133">
        <f t="shared" si="3"/>
        <v>0</v>
      </c>
    </row>
    <row r="97" spans="1:9" ht="52.5" customHeight="1" x14ac:dyDescent="0.25">
      <c r="A97" s="309"/>
      <c r="B97" s="64" t="s">
        <v>225</v>
      </c>
      <c r="C97" s="56">
        <v>1</v>
      </c>
      <c r="D97" s="56">
        <v>1</v>
      </c>
      <c r="E97" s="56">
        <v>2</v>
      </c>
      <c r="F97" s="108">
        <v>1</v>
      </c>
      <c r="G97" s="136">
        <v>32240000</v>
      </c>
      <c r="H97" s="136">
        <v>0</v>
      </c>
      <c r="I97" s="133">
        <f t="shared" si="3"/>
        <v>0</v>
      </c>
    </row>
    <row r="98" spans="1:9" ht="52.5" customHeight="1" x14ac:dyDescent="0.25">
      <c r="A98" s="314"/>
      <c r="B98" s="64" t="s">
        <v>334</v>
      </c>
      <c r="C98" s="56">
        <v>1</v>
      </c>
      <c r="D98" s="56">
        <v>1</v>
      </c>
      <c r="E98" s="56">
        <v>1</v>
      </c>
      <c r="F98" s="108">
        <f t="shared" si="2"/>
        <v>1</v>
      </c>
      <c r="G98" s="140"/>
      <c r="H98" s="140"/>
      <c r="I98" s="133"/>
    </row>
    <row r="99" spans="1:9" ht="35" customHeight="1" x14ac:dyDescent="0.25">
      <c r="A99" s="308" t="s">
        <v>151</v>
      </c>
      <c r="B99" s="64" t="s">
        <v>153</v>
      </c>
      <c r="C99" s="56">
        <v>11</v>
      </c>
      <c r="D99" s="56">
        <v>12</v>
      </c>
      <c r="E99" s="56">
        <v>12</v>
      </c>
      <c r="F99" s="108">
        <f t="shared" si="2"/>
        <v>1</v>
      </c>
      <c r="G99" s="136">
        <v>0</v>
      </c>
      <c r="H99" s="135" t="s">
        <v>530</v>
      </c>
      <c r="I99" s="143" t="s">
        <v>530</v>
      </c>
    </row>
    <row r="100" spans="1:9" ht="37.5" x14ac:dyDescent="0.25">
      <c r="A100" s="314"/>
      <c r="B100" s="64" t="s">
        <v>395</v>
      </c>
      <c r="C100" s="56">
        <v>0</v>
      </c>
      <c r="D100" s="56">
        <v>1</v>
      </c>
      <c r="E100" s="56">
        <v>0</v>
      </c>
      <c r="F100" s="108">
        <f t="shared" si="2"/>
        <v>0</v>
      </c>
      <c r="G100" s="136">
        <v>0</v>
      </c>
      <c r="H100" s="136"/>
      <c r="I100" s="133"/>
    </row>
    <row r="101" spans="1:9" ht="35" customHeight="1" x14ac:dyDescent="0.25">
      <c r="A101" s="311" t="s">
        <v>154</v>
      </c>
      <c r="B101" s="64" t="s">
        <v>156</v>
      </c>
      <c r="C101" s="56">
        <v>28</v>
      </c>
      <c r="D101" s="56">
        <v>28</v>
      </c>
      <c r="E101" s="56">
        <v>28</v>
      </c>
      <c r="F101" s="108">
        <f t="shared" si="2"/>
        <v>1</v>
      </c>
      <c r="G101" s="136">
        <v>0</v>
      </c>
      <c r="H101" s="135" t="s">
        <v>530</v>
      </c>
      <c r="I101" s="143" t="s">
        <v>530</v>
      </c>
    </row>
    <row r="102" spans="1:9" ht="37.5" x14ac:dyDescent="0.25">
      <c r="A102" s="313"/>
      <c r="B102" s="64" t="s">
        <v>395</v>
      </c>
      <c r="C102" s="56">
        <v>0</v>
      </c>
      <c r="D102" s="56">
        <v>1</v>
      </c>
      <c r="E102" s="56">
        <v>0</v>
      </c>
      <c r="F102" s="108">
        <f t="shared" si="2"/>
        <v>0</v>
      </c>
      <c r="G102" s="136">
        <v>0</v>
      </c>
      <c r="H102" s="136"/>
      <c r="I102" s="133"/>
    </row>
    <row r="103" spans="1:9" ht="25" x14ac:dyDescent="0.25">
      <c r="A103" s="308" t="s">
        <v>157</v>
      </c>
      <c r="B103" s="64" t="s">
        <v>159</v>
      </c>
      <c r="C103" s="56">
        <v>28</v>
      </c>
      <c r="D103" s="56">
        <v>28</v>
      </c>
      <c r="E103" s="56">
        <v>28</v>
      </c>
      <c r="F103" s="108">
        <f t="shared" si="2"/>
        <v>1</v>
      </c>
      <c r="G103" s="136">
        <v>0</v>
      </c>
      <c r="H103" s="135" t="s">
        <v>530</v>
      </c>
      <c r="I103" s="143" t="s">
        <v>530</v>
      </c>
    </row>
    <row r="104" spans="1:9" ht="37.5" x14ac:dyDescent="0.25">
      <c r="A104" s="314"/>
      <c r="B104" s="64" t="s">
        <v>395</v>
      </c>
      <c r="C104" s="56">
        <v>0</v>
      </c>
      <c r="D104" s="56">
        <v>1</v>
      </c>
      <c r="E104" s="56">
        <v>0</v>
      </c>
      <c r="F104" s="108">
        <f t="shared" si="2"/>
        <v>0</v>
      </c>
      <c r="G104" s="136">
        <v>0</v>
      </c>
      <c r="H104" s="136"/>
      <c r="I104" s="133"/>
    </row>
    <row r="105" spans="1:9" ht="87.5" customHeight="1" x14ac:dyDescent="0.25">
      <c r="A105" s="311" t="s">
        <v>160</v>
      </c>
      <c r="B105" s="64" t="s">
        <v>223</v>
      </c>
      <c r="C105" s="56">
        <v>300</v>
      </c>
      <c r="D105" s="56">
        <v>300</v>
      </c>
      <c r="E105" s="56">
        <v>50</v>
      </c>
      <c r="F105" s="108">
        <f t="shared" si="2"/>
        <v>0.16666666666666666</v>
      </c>
      <c r="G105" s="136">
        <v>0</v>
      </c>
      <c r="H105" s="135"/>
      <c r="I105" s="133"/>
    </row>
    <row r="106" spans="1:9" ht="87.5" customHeight="1" x14ac:dyDescent="0.25">
      <c r="A106" s="313"/>
      <c r="B106" s="64" t="s">
        <v>395</v>
      </c>
      <c r="C106" s="56">
        <v>0</v>
      </c>
      <c r="D106" s="56">
        <v>1</v>
      </c>
      <c r="E106" s="56">
        <v>0</v>
      </c>
      <c r="F106" s="108">
        <f t="shared" si="2"/>
        <v>0</v>
      </c>
      <c r="G106" s="136">
        <v>0</v>
      </c>
      <c r="H106" s="136"/>
      <c r="I106" s="133"/>
    </row>
    <row r="107" spans="1:9" ht="35" customHeight="1" x14ac:dyDescent="0.25">
      <c r="A107" s="311" t="s">
        <v>162</v>
      </c>
      <c r="B107" s="64" t="s">
        <v>164</v>
      </c>
      <c r="C107" s="56">
        <v>2</v>
      </c>
      <c r="D107" s="56">
        <v>2</v>
      </c>
      <c r="E107" s="56">
        <v>1</v>
      </c>
      <c r="F107" s="108">
        <f t="shared" si="2"/>
        <v>0.5</v>
      </c>
      <c r="G107" s="136">
        <v>0</v>
      </c>
      <c r="H107" s="135" t="s">
        <v>530</v>
      </c>
      <c r="I107" s="143" t="s">
        <v>530</v>
      </c>
    </row>
    <row r="108" spans="1:9" ht="37.5" x14ac:dyDescent="0.25">
      <c r="A108" s="313"/>
      <c r="B108" s="64" t="s">
        <v>395</v>
      </c>
      <c r="C108" s="56">
        <v>0</v>
      </c>
      <c r="D108" s="56">
        <v>1</v>
      </c>
      <c r="E108" s="56">
        <v>0</v>
      </c>
      <c r="F108" s="108">
        <f t="shared" si="2"/>
        <v>0</v>
      </c>
      <c r="G108" s="136">
        <v>0</v>
      </c>
      <c r="H108" s="136"/>
      <c r="I108" s="133"/>
    </row>
    <row r="109" spans="1:9" ht="35" customHeight="1" x14ac:dyDescent="0.25">
      <c r="A109" s="311" t="s">
        <v>165</v>
      </c>
      <c r="B109" s="64" t="s">
        <v>167</v>
      </c>
      <c r="C109" s="56">
        <v>3</v>
      </c>
      <c r="D109" s="56">
        <v>4</v>
      </c>
      <c r="E109" s="56">
        <v>4</v>
      </c>
      <c r="F109" s="108">
        <f t="shared" si="2"/>
        <v>1</v>
      </c>
      <c r="G109" s="136">
        <v>0</v>
      </c>
      <c r="H109" s="135" t="s">
        <v>530</v>
      </c>
      <c r="I109" s="143" t="s">
        <v>530</v>
      </c>
    </row>
    <row r="110" spans="1:9" ht="37.5" x14ac:dyDescent="0.25">
      <c r="A110" s="313"/>
      <c r="B110" s="64" t="s">
        <v>395</v>
      </c>
      <c r="C110" s="56">
        <v>0</v>
      </c>
      <c r="D110" s="56">
        <v>1</v>
      </c>
      <c r="E110" s="56">
        <v>0</v>
      </c>
      <c r="F110" s="108">
        <f t="shared" si="2"/>
        <v>0</v>
      </c>
      <c r="G110" s="136">
        <v>0</v>
      </c>
      <c r="H110" s="136"/>
      <c r="I110" s="133"/>
    </row>
    <row r="111" spans="1:9" ht="52.5" customHeight="1" x14ac:dyDescent="0.25">
      <c r="A111" s="311" t="s">
        <v>168</v>
      </c>
      <c r="B111" s="64" t="s">
        <v>170</v>
      </c>
      <c r="C111" s="56">
        <v>5</v>
      </c>
      <c r="D111" s="56">
        <v>10</v>
      </c>
      <c r="E111" s="56">
        <v>8</v>
      </c>
      <c r="F111" s="108">
        <f t="shared" si="2"/>
        <v>0.8</v>
      </c>
      <c r="G111" s="136">
        <v>0</v>
      </c>
      <c r="H111" s="135" t="s">
        <v>530</v>
      </c>
      <c r="I111" s="143" t="s">
        <v>530</v>
      </c>
    </row>
    <row r="112" spans="1:9" ht="52.5" customHeight="1" x14ac:dyDescent="0.25">
      <c r="A112" s="313"/>
      <c r="B112" s="64" t="s">
        <v>395</v>
      </c>
      <c r="C112" s="56">
        <v>0</v>
      </c>
      <c r="D112" s="56">
        <v>1</v>
      </c>
      <c r="E112" s="56">
        <v>0</v>
      </c>
      <c r="F112" s="108">
        <f t="shared" si="2"/>
        <v>0</v>
      </c>
      <c r="G112" s="136">
        <v>0</v>
      </c>
      <c r="H112" s="136"/>
      <c r="I112" s="133"/>
    </row>
    <row r="113" spans="1:9" ht="105" customHeight="1" x14ac:dyDescent="0.25">
      <c r="A113" s="308" t="s">
        <v>171</v>
      </c>
      <c r="B113" s="64" t="s">
        <v>173</v>
      </c>
      <c r="C113" s="56">
        <v>4</v>
      </c>
      <c r="D113" s="56">
        <v>4</v>
      </c>
      <c r="E113" s="56">
        <v>2</v>
      </c>
      <c r="F113" s="108">
        <f t="shared" si="2"/>
        <v>0.5</v>
      </c>
      <c r="G113" s="136">
        <v>0</v>
      </c>
      <c r="H113" s="135" t="s">
        <v>530</v>
      </c>
      <c r="I113" s="143" t="s">
        <v>530</v>
      </c>
    </row>
    <row r="114" spans="1:9" ht="105" customHeight="1" x14ac:dyDescent="0.25">
      <c r="A114" s="314"/>
      <c r="B114" s="64" t="s">
        <v>218</v>
      </c>
      <c r="C114" s="56">
        <v>1</v>
      </c>
      <c r="D114" s="56">
        <v>1</v>
      </c>
      <c r="E114" s="56">
        <v>1</v>
      </c>
      <c r="F114" s="108">
        <f t="shared" si="2"/>
        <v>1</v>
      </c>
      <c r="G114" s="136">
        <v>20000000</v>
      </c>
      <c r="H114" s="136">
        <v>0</v>
      </c>
      <c r="I114" s="133">
        <f t="shared" si="3"/>
        <v>0</v>
      </c>
    </row>
    <row r="115" spans="1:9" ht="52.5" customHeight="1" x14ac:dyDescent="0.25">
      <c r="A115" s="311" t="s">
        <v>174</v>
      </c>
      <c r="B115" s="64" t="s">
        <v>365</v>
      </c>
      <c r="C115" s="56">
        <v>56</v>
      </c>
      <c r="D115" s="56">
        <v>56</v>
      </c>
      <c r="E115" s="56">
        <v>40</v>
      </c>
      <c r="F115" s="108">
        <f t="shared" si="2"/>
        <v>0.7142857142857143</v>
      </c>
      <c r="G115" s="136">
        <v>0</v>
      </c>
      <c r="H115" s="135" t="s">
        <v>530</v>
      </c>
      <c r="I115" s="143" t="s">
        <v>530</v>
      </c>
    </row>
    <row r="116" spans="1:9" ht="52.5" customHeight="1" x14ac:dyDescent="0.25">
      <c r="A116" s="312"/>
      <c r="B116" s="64" t="s">
        <v>216</v>
      </c>
      <c r="C116" s="56">
        <v>1</v>
      </c>
      <c r="D116" s="56">
        <v>1</v>
      </c>
      <c r="E116" s="56">
        <v>1</v>
      </c>
      <c r="F116" s="108">
        <f t="shared" si="2"/>
        <v>1</v>
      </c>
      <c r="G116" s="136">
        <v>538611962</v>
      </c>
      <c r="H116" s="136">
        <v>538611962</v>
      </c>
      <c r="I116" s="133">
        <f t="shared" si="3"/>
        <v>1</v>
      </c>
    </row>
    <row r="117" spans="1:9" ht="52.5" customHeight="1" x14ac:dyDescent="0.25">
      <c r="A117" s="313"/>
      <c r="B117" s="64" t="s">
        <v>217</v>
      </c>
      <c r="C117" s="56">
        <v>1</v>
      </c>
      <c r="D117" s="56">
        <v>1</v>
      </c>
      <c r="E117" s="56">
        <v>0</v>
      </c>
      <c r="F117" s="108">
        <f t="shared" si="2"/>
        <v>0</v>
      </c>
      <c r="G117" s="136">
        <v>0</v>
      </c>
      <c r="H117" s="136"/>
      <c r="I117" s="133"/>
    </row>
    <row r="118" spans="1:9" ht="35" customHeight="1" x14ac:dyDescent="0.25">
      <c r="A118" s="311" t="s">
        <v>176</v>
      </c>
      <c r="B118" s="64" t="s">
        <v>178</v>
      </c>
      <c r="C118" s="56">
        <v>12</v>
      </c>
      <c r="D118" s="56">
        <v>12</v>
      </c>
      <c r="E118" s="56">
        <v>6</v>
      </c>
      <c r="F118" s="108">
        <f t="shared" si="2"/>
        <v>0.5</v>
      </c>
      <c r="G118" s="136">
        <v>0</v>
      </c>
      <c r="H118" s="135" t="s">
        <v>530</v>
      </c>
      <c r="I118" s="143" t="s">
        <v>530</v>
      </c>
    </row>
    <row r="119" spans="1:9" ht="37.5" x14ac:dyDescent="0.25">
      <c r="A119" s="313"/>
      <c r="B119" s="64" t="s">
        <v>395</v>
      </c>
      <c r="C119" s="56">
        <v>0</v>
      </c>
      <c r="D119" s="56">
        <v>1</v>
      </c>
      <c r="E119" s="56">
        <v>0</v>
      </c>
      <c r="F119" s="108">
        <f t="shared" si="2"/>
        <v>0</v>
      </c>
      <c r="G119" s="136">
        <v>0</v>
      </c>
      <c r="H119" s="136"/>
      <c r="I119" s="133"/>
    </row>
    <row r="120" spans="1:9" ht="87.5" customHeight="1" x14ac:dyDescent="0.25">
      <c r="A120" s="308" t="s">
        <v>179</v>
      </c>
      <c r="B120" s="64" t="s">
        <v>214</v>
      </c>
      <c r="C120" s="56">
        <v>12</v>
      </c>
      <c r="D120" s="56">
        <v>12</v>
      </c>
      <c r="E120" s="56">
        <v>6</v>
      </c>
      <c r="F120" s="108">
        <f t="shared" si="2"/>
        <v>0.5</v>
      </c>
      <c r="G120" s="136">
        <f>2797877305-SUM(G121:G144)</f>
        <v>2107330160</v>
      </c>
      <c r="H120" s="136">
        <f>1320712036.44-SUM(H121:H144)</f>
        <v>783825325.44000006</v>
      </c>
      <c r="I120" s="133">
        <f t="shared" si="3"/>
        <v>0.37195183759909745</v>
      </c>
    </row>
    <row r="121" spans="1:9" ht="50" x14ac:dyDescent="0.25">
      <c r="A121" s="309"/>
      <c r="B121" s="56" t="s">
        <v>280</v>
      </c>
      <c r="C121" s="56">
        <v>1</v>
      </c>
      <c r="D121" s="56">
        <v>1</v>
      </c>
      <c r="E121" s="56">
        <v>1</v>
      </c>
      <c r="F121" s="108">
        <f t="shared" si="2"/>
        <v>1</v>
      </c>
      <c r="G121" s="136">
        <v>20000000</v>
      </c>
      <c r="H121" s="136">
        <v>20000000</v>
      </c>
      <c r="I121" s="133">
        <f t="shared" si="3"/>
        <v>1</v>
      </c>
    </row>
    <row r="122" spans="1:9" ht="50" x14ac:dyDescent="0.25">
      <c r="A122" s="309"/>
      <c r="B122" s="56" t="s">
        <v>270</v>
      </c>
      <c r="C122" s="56">
        <v>1</v>
      </c>
      <c r="D122" s="56">
        <v>1</v>
      </c>
      <c r="E122" s="56">
        <v>1</v>
      </c>
      <c r="F122" s="108">
        <f t="shared" si="2"/>
        <v>1</v>
      </c>
      <c r="G122" s="136">
        <v>5000000</v>
      </c>
      <c r="H122" s="136">
        <v>5000000</v>
      </c>
      <c r="I122" s="133">
        <f t="shared" si="3"/>
        <v>1</v>
      </c>
    </row>
    <row r="123" spans="1:9" ht="37.5" x14ac:dyDescent="0.25">
      <c r="A123" s="309"/>
      <c r="B123" s="56" t="s">
        <v>281</v>
      </c>
      <c r="C123" s="59">
        <v>12</v>
      </c>
      <c r="D123" s="59">
        <v>12</v>
      </c>
      <c r="E123" s="59">
        <v>6</v>
      </c>
      <c r="F123" s="108">
        <f t="shared" si="2"/>
        <v>0.5</v>
      </c>
      <c r="G123" s="136">
        <v>5000000</v>
      </c>
      <c r="H123" s="136">
        <v>5000000</v>
      </c>
      <c r="I123" s="133">
        <f t="shared" si="3"/>
        <v>1</v>
      </c>
    </row>
    <row r="124" spans="1:9" ht="12.5" x14ac:dyDescent="0.25">
      <c r="A124" s="309"/>
      <c r="B124" s="67" t="s">
        <v>263</v>
      </c>
      <c r="C124" s="56">
        <v>1</v>
      </c>
      <c r="D124" s="56">
        <v>1</v>
      </c>
      <c r="E124" s="56">
        <v>0</v>
      </c>
      <c r="F124" s="108">
        <f t="shared" si="2"/>
        <v>0</v>
      </c>
      <c r="G124" s="141">
        <v>0</v>
      </c>
      <c r="H124" s="141"/>
      <c r="I124" s="133"/>
    </row>
    <row r="125" spans="1:9" ht="62.5" x14ac:dyDescent="0.25">
      <c r="A125" s="309"/>
      <c r="B125" s="56" t="s">
        <v>277</v>
      </c>
      <c r="C125" s="56">
        <v>1</v>
      </c>
      <c r="D125" s="56">
        <v>1</v>
      </c>
      <c r="E125" s="56">
        <v>1</v>
      </c>
      <c r="F125" s="108">
        <f t="shared" si="2"/>
        <v>1</v>
      </c>
      <c r="G125" s="136">
        <v>15000000</v>
      </c>
      <c r="H125" s="136">
        <v>15000000</v>
      </c>
      <c r="I125" s="133">
        <f t="shared" si="3"/>
        <v>1</v>
      </c>
    </row>
    <row r="126" spans="1:9" ht="125" x14ac:dyDescent="0.25">
      <c r="A126" s="309"/>
      <c r="B126" s="56" t="s">
        <v>278</v>
      </c>
      <c r="C126" s="56">
        <v>1</v>
      </c>
      <c r="D126" s="56">
        <v>1</v>
      </c>
      <c r="E126" s="56">
        <v>1</v>
      </c>
      <c r="F126" s="108">
        <f t="shared" si="2"/>
        <v>1</v>
      </c>
      <c r="G126" s="136">
        <v>6000000</v>
      </c>
      <c r="H126" s="136">
        <v>6000000</v>
      </c>
      <c r="I126" s="133">
        <f t="shared" si="3"/>
        <v>1</v>
      </c>
    </row>
    <row r="127" spans="1:9" ht="50" x14ac:dyDescent="0.25">
      <c r="A127" s="309"/>
      <c r="B127" s="56" t="s">
        <v>279</v>
      </c>
      <c r="C127" s="56">
        <v>2</v>
      </c>
      <c r="D127" s="56">
        <v>2</v>
      </c>
      <c r="E127" s="56">
        <v>2</v>
      </c>
      <c r="F127" s="108">
        <f t="shared" si="2"/>
        <v>1</v>
      </c>
      <c r="G127" s="136">
        <v>25587765</v>
      </c>
      <c r="H127" s="136">
        <v>14621580</v>
      </c>
      <c r="I127" s="133">
        <f t="shared" si="3"/>
        <v>0.5714285714285714</v>
      </c>
    </row>
    <row r="128" spans="1:9" ht="62.5" x14ac:dyDescent="0.25">
      <c r="A128" s="309"/>
      <c r="B128" s="56" t="s">
        <v>257</v>
      </c>
      <c r="C128" s="56">
        <v>1</v>
      </c>
      <c r="D128" s="56">
        <v>1</v>
      </c>
      <c r="E128" s="56">
        <v>1</v>
      </c>
      <c r="F128" s="108">
        <f t="shared" si="2"/>
        <v>1</v>
      </c>
      <c r="G128" s="136">
        <v>16632588</v>
      </c>
      <c r="H128" s="136">
        <v>9504336</v>
      </c>
      <c r="I128" s="133">
        <f t="shared" si="3"/>
        <v>0.5714285714285714</v>
      </c>
    </row>
    <row r="129" spans="1:9" ht="87.5" x14ac:dyDescent="0.25">
      <c r="A129" s="309"/>
      <c r="B129" s="56" t="s">
        <v>215</v>
      </c>
      <c r="C129" s="56">
        <v>1</v>
      </c>
      <c r="D129" s="56">
        <v>1</v>
      </c>
      <c r="E129" s="56">
        <v>1</v>
      </c>
      <c r="F129" s="108">
        <f t="shared" si="2"/>
        <v>1</v>
      </c>
      <c r="G129" s="136">
        <v>54341587</v>
      </c>
      <c r="H129" s="136">
        <v>36024920</v>
      </c>
      <c r="I129" s="133">
        <f t="shared" si="3"/>
        <v>0.66293463236544781</v>
      </c>
    </row>
    <row r="130" spans="1:9" ht="87.5" x14ac:dyDescent="0.25">
      <c r="A130" s="309"/>
      <c r="B130" s="56" t="s">
        <v>259</v>
      </c>
      <c r="C130" s="56">
        <v>1</v>
      </c>
      <c r="D130" s="56">
        <v>1</v>
      </c>
      <c r="E130" s="56">
        <v>1</v>
      </c>
      <c r="F130" s="108">
        <f t="shared" si="2"/>
        <v>1</v>
      </c>
      <c r="G130" s="136">
        <v>20105010</v>
      </c>
      <c r="H130" s="136">
        <v>20105010</v>
      </c>
      <c r="I130" s="133">
        <f t="shared" si="3"/>
        <v>1</v>
      </c>
    </row>
    <row r="131" spans="1:9" ht="50" x14ac:dyDescent="0.25">
      <c r="A131" s="309"/>
      <c r="B131" s="56" t="s">
        <v>260</v>
      </c>
      <c r="C131" s="56">
        <v>1</v>
      </c>
      <c r="D131" s="56">
        <v>1</v>
      </c>
      <c r="E131" s="56">
        <v>1</v>
      </c>
      <c r="F131" s="108">
        <f t="shared" si="2"/>
        <v>1</v>
      </c>
      <c r="G131" s="136">
        <v>35183858</v>
      </c>
      <c r="H131" s="136">
        <v>20105010</v>
      </c>
      <c r="I131" s="133">
        <f t="shared" si="3"/>
        <v>0.57142710159869337</v>
      </c>
    </row>
    <row r="132" spans="1:9" ht="75" x14ac:dyDescent="0.25">
      <c r="A132" s="309"/>
      <c r="B132" s="56" t="s">
        <v>261</v>
      </c>
      <c r="C132" s="56">
        <v>1</v>
      </c>
      <c r="D132" s="56">
        <v>1</v>
      </c>
      <c r="E132" s="56">
        <v>1</v>
      </c>
      <c r="F132" s="108">
        <f t="shared" si="2"/>
        <v>1</v>
      </c>
      <c r="G132" s="136">
        <v>26643768</v>
      </c>
      <c r="H132" s="136">
        <v>14621580</v>
      </c>
      <c r="I132" s="133">
        <f t="shared" si="3"/>
        <v>0.54878048780487809</v>
      </c>
    </row>
    <row r="133" spans="1:9" ht="100" x14ac:dyDescent="0.25">
      <c r="A133" s="309"/>
      <c r="B133" s="56" t="s">
        <v>262</v>
      </c>
      <c r="C133" s="56">
        <v>1</v>
      </c>
      <c r="D133" s="56">
        <v>1</v>
      </c>
      <c r="E133" s="56">
        <v>1</v>
      </c>
      <c r="F133" s="108">
        <f t="shared" si="2"/>
        <v>1</v>
      </c>
      <c r="G133" s="136">
        <v>202725518</v>
      </c>
      <c r="H133" s="136">
        <v>147436740</v>
      </c>
      <c r="I133" s="133">
        <f t="shared" si="3"/>
        <v>0.7272727254789898</v>
      </c>
    </row>
    <row r="134" spans="1:9" ht="62.5" x14ac:dyDescent="0.25">
      <c r="A134" s="309"/>
      <c r="B134" s="56" t="s">
        <v>265</v>
      </c>
      <c r="C134" s="56">
        <v>1</v>
      </c>
      <c r="D134" s="56">
        <v>1</v>
      </c>
      <c r="E134" s="56">
        <v>1</v>
      </c>
      <c r="F134" s="108">
        <f t="shared" ref="F134:F144" si="4">E134/D134</f>
        <v>1</v>
      </c>
      <c r="G134" s="136">
        <v>10000000</v>
      </c>
      <c r="H134" s="136">
        <v>10000000</v>
      </c>
      <c r="I134" s="133">
        <f t="shared" si="3"/>
        <v>1</v>
      </c>
    </row>
    <row r="135" spans="1:9" ht="12.5" x14ac:dyDescent="0.25">
      <c r="A135" s="309"/>
      <c r="B135" s="56" t="s">
        <v>266</v>
      </c>
      <c r="C135" s="56">
        <v>1</v>
      </c>
      <c r="D135" s="56">
        <v>1</v>
      </c>
      <c r="E135" s="56">
        <v>1</v>
      </c>
      <c r="F135" s="108">
        <f t="shared" si="4"/>
        <v>1</v>
      </c>
      <c r="G135" s="136">
        <v>100000000</v>
      </c>
      <c r="H135" s="136">
        <v>100000000</v>
      </c>
      <c r="I135" s="133">
        <f t="shared" si="3"/>
        <v>1</v>
      </c>
    </row>
    <row r="136" spans="1:9" ht="12.5" x14ac:dyDescent="0.25">
      <c r="A136" s="309"/>
      <c r="B136" s="56" t="s">
        <v>267</v>
      </c>
      <c r="C136" s="56">
        <v>1</v>
      </c>
      <c r="D136" s="56">
        <v>1</v>
      </c>
      <c r="E136" s="56">
        <v>1</v>
      </c>
      <c r="F136" s="108">
        <f t="shared" si="4"/>
        <v>1</v>
      </c>
      <c r="G136" s="136">
        <v>33100000</v>
      </c>
      <c r="H136" s="136">
        <v>33100000</v>
      </c>
      <c r="I136" s="133">
        <f t="shared" si="3"/>
        <v>1</v>
      </c>
    </row>
    <row r="137" spans="1:9" ht="62.5" x14ac:dyDescent="0.25">
      <c r="A137" s="309"/>
      <c r="B137" s="56" t="s">
        <v>269</v>
      </c>
      <c r="C137" s="56">
        <v>1</v>
      </c>
      <c r="D137" s="56">
        <v>1</v>
      </c>
      <c r="E137" s="56">
        <v>1</v>
      </c>
      <c r="F137" s="108">
        <f t="shared" si="4"/>
        <v>1</v>
      </c>
      <c r="G137" s="136">
        <v>10000000</v>
      </c>
      <c r="H137" s="136">
        <v>10000000</v>
      </c>
      <c r="I137" s="133">
        <f t="shared" ref="I137:I144" si="5">H137/G137</f>
        <v>1</v>
      </c>
    </row>
    <row r="138" spans="1:9" ht="12.5" x14ac:dyDescent="0.25">
      <c r="A138" s="309"/>
      <c r="B138" s="56" t="s">
        <v>276</v>
      </c>
      <c r="C138" s="56">
        <v>1</v>
      </c>
      <c r="D138" s="56">
        <v>1</v>
      </c>
      <c r="E138" s="56">
        <v>0.5</v>
      </c>
      <c r="F138" s="108">
        <f t="shared" si="4"/>
        <v>0.5</v>
      </c>
      <c r="G138" s="136">
        <v>1071000</v>
      </c>
      <c r="H138" s="136">
        <v>0</v>
      </c>
      <c r="I138" s="133">
        <f t="shared" si="5"/>
        <v>0</v>
      </c>
    </row>
    <row r="139" spans="1:9" ht="50" x14ac:dyDescent="0.25">
      <c r="A139" s="309"/>
      <c r="B139" s="56" t="s">
        <v>272</v>
      </c>
      <c r="C139" s="56">
        <v>1</v>
      </c>
      <c r="D139" s="56">
        <v>1</v>
      </c>
      <c r="E139" s="56">
        <v>1</v>
      </c>
      <c r="F139" s="108">
        <f t="shared" si="4"/>
        <v>1</v>
      </c>
      <c r="G139" s="136">
        <v>35183768</v>
      </c>
      <c r="H139" s="136">
        <v>20105010</v>
      </c>
      <c r="I139" s="133">
        <f t="shared" si="5"/>
        <v>0.57142856330794356</v>
      </c>
    </row>
    <row r="140" spans="1:9" ht="50" x14ac:dyDescent="0.25">
      <c r="A140" s="309"/>
      <c r="B140" s="56" t="s">
        <v>273</v>
      </c>
      <c r="C140" s="56">
        <v>1</v>
      </c>
      <c r="D140" s="56">
        <v>1</v>
      </c>
      <c r="E140" s="56">
        <v>0</v>
      </c>
      <c r="F140" s="108">
        <f t="shared" si="4"/>
        <v>0</v>
      </c>
      <c r="G140" s="136">
        <v>0</v>
      </c>
      <c r="H140" s="136"/>
      <c r="I140" s="133"/>
    </row>
    <row r="141" spans="1:9" ht="37.5" x14ac:dyDescent="0.25">
      <c r="A141" s="309"/>
      <c r="B141" s="56" t="s">
        <v>274</v>
      </c>
      <c r="C141" s="56">
        <v>1</v>
      </c>
      <c r="D141" s="56">
        <v>1</v>
      </c>
      <c r="E141" s="56">
        <v>0</v>
      </c>
      <c r="F141" s="108">
        <f t="shared" si="4"/>
        <v>0</v>
      </c>
      <c r="G141" s="136">
        <v>3631000</v>
      </c>
      <c r="H141" s="136">
        <v>0</v>
      </c>
      <c r="I141" s="133">
        <f t="shared" si="5"/>
        <v>0</v>
      </c>
    </row>
    <row r="142" spans="1:9" ht="62.5" x14ac:dyDescent="0.25">
      <c r="A142" s="309"/>
      <c r="B142" s="56" t="s">
        <v>275</v>
      </c>
      <c r="C142" s="56">
        <v>1</v>
      </c>
      <c r="D142" s="56">
        <v>1</v>
      </c>
      <c r="E142" s="56">
        <v>0</v>
      </c>
      <c r="F142" s="108">
        <f t="shared" si="4"/>
        <v>0</v>
      </c>
      <c r="G142" s="136">
        <v>0</v>
      </c>
      <c r="H142" s="136"/>
      <c r="I142" s="133"/>
    </row>
    <row r="143" spans="1:9" ht="50" x14ac:dyDescent="0.25">
      <c r="A143" s="309"/>
      <c r="B143" s="56" t="s">
        <v>369</v>
      </c>
      <c r="C143" s="56">
        <v>0</v>
      </c>
      <c r="D143" s="56">
        <v>2</v>
      </c>
      <c r="E143" s="56">
        <v>1</v>
      </c>
      <c r="F143" s="108">
        <f t="shared" si="4"/>
        <v>0.5</v>
      </c>
      <c r="G143" s="136">
        <v>48587108</v>
      </c>
      <c r="H143" s="136">
        <v>33508350</v>
      </c>
      <c r="I143" s="133">
        <f t="shared" si="5"/>
        <v>0.68965516531669269</v>
      </c>
    </row>
    <row r="144" spans="1:9" ht="75.5" thickBot="1" x14ac:dyDescent="0.3">
      <c r="A144" s="310"/>
      <c r="B144" s="94" t="s">
        <v>370</v>
      </c>
      <c r="C144" s="94">
        <v>0</v>
      </c>
      <c r="D144" s="94">
        <v>1</v>
      </c>
      <c r="E144" s="94">
        <v>1</v>
      </c>
      <c r="F144" s="109">
        <f t="shared" si="4"/>
        <v>1</v>
      </c>
      <c r="G144" s="136">
        <v>16754175</v>
      </c>
      <c r="H144" s="136">
        <v>16754175</v>
      </c>
      <c r="I144" s="133">
        <f t="shared" si="5"/>
        <v>1</v>
      </c>
    </row>
    <row r="145" spans="1:10" ht="23.5" thickBot="1" x14ac:dyDescent="0.3">
      <c r="A145" s="45"/>
      <c r="B145" s="45"/>
      <c r="C145" s="45"/>
      <c r="D145" s="79"/>
      <c r="E145" s="79"/>
      <c r="F145" s="110"/>
      <c r="G145" s="80">
        <f>SUM(G3:G144)</f>
        <v>117033455725</v>
      </c>
      <c r="H145" s="119">
        <f>SUM(H3:H144)</f>
        <v>86194371047.180008</v>
      </c>
      <c r="I145" s="111">
        <f>H145/G145</f>
        <v>0.73649342842371246</v>
      </c>
    </row>
    <row r="146" spans="1:10" ht="23" x14ac:dyDescent="0.25">
      <c r="A146" s="104"/>
      <c r="B146" s="103"/>
      <c r="C146" s="103"/>
      <c r="D146" s="103"/>
      <c r="E146" s="103"/>
      <c r="F146" s="114">
        <v>0</v>
      </c>
      <c r="G146" s="117"/>
      <c r="H146" s="117"/>
      <c r="I146" s="118">
        <v>0</v>
      </c>
    </row>
    <row r="147" spans="1:10" ht="23" x14ac:dyDescent="0.25">
      <c r="A147" s="104"/>
      <c r="B147" s="103"/>
      <c r="C147" s="103"/>
      <c r="D147" s="103"/>
      <c r="E147" s="103"/>
      <c r="F147" s="114">
        <v>1</v>
      </c>
      <c r="G147" s="117"/>
      <c r="H147" s="117"/>
      <c r="I147" s="118">
        <v>1</v>
      </c>
    </row>
    <row r="148" spans="1:10" ht="23" x14ac:dyDescent="0.25">
      <c r="G148" s="147"/>
      <c r="H148" s="132"/>
      <c r="I148" s="132"/>
    </row>
    <row r="149" spans="1:10" ht="25" x14ac:dyDescent="0.3">
      <c r="B149" s="148" t="s">
        <v>557</v>
      </c>
      <c r="C149" s="149"/>
      <c r="D149" s="149"/>
      <c r="E149" s="149"/>
      <c r="F149" s="150">
        <v>3</v>
      </c>
      <c r="G149" s="152">
        <v>1</v>
      </c>
      <c r="H149" s="143" t="s">
        <v>530</v>
      </c>
      <c r="I149" s="143" t="s">
        <v>530</v>
      </c>
      <c r="J149" s="157" t="s">
        <v>530</v>
      </c>
    </row>
    <row r="150" spans="1:10" ht="25" x14ac:dyDescent="0.25">
      <c r="B150" s="148" t="s">
        <v>558</v>
      </c>
      <c r="C150" s="149"/>
      <c r="D150" s="149"/>
      <c r="E150" s="149"/>
      <c r="F150" s="150">
        <v>1</v>
      </c>
      <c r="G150" s="108">
        <v>1</v>
      </c>
      <c r="H150" s="153">
        <v>125697569</v>
      </c>
      <c r="I150" s="153">
        <v>0</v>
      </c>
      <c r="J150" s="156">
        <f t="shared" ref="J150:J185" si="6">I150/H150</f>
        <v>0</v>
      </c>
    </row>
    <row r="151" spans="1:10" ht="24" x14ac:dyDescent="0.3">
      <c r="B151" s="148" t="s">
        <v>559</v>
      </c>
      <c r="C151" s="149"/>
      <c r="D151" s="149"/>
      <c r="E151" s="149"/>
      <c r="F151" s="150">
        <v>2</v>
      </c>
      <c r="G151" s="154">
        <v>1</v>
      </c>
      <c r="H151" s="143" t="s">
        <v>530</v>
      </c>
      <c r="I151" s="143" t="s">
        <v>530</v>
      </c>
      <c r="J151" s="157" t="s">
        <v>530</v>
      </c>
    </row>
    <row r="152" spans="1:10" ht="25" x14ac:dyDescent="0.25">
      <c r="B152" s="148" t="s">
        <v>560</v>
      </c>
      <c r="C152" s="149"/>
      <c r="D152" s="149"/>
      <c r="E152" s="149"/>
      <c r="F152" s="150">
        <v>17</v>
      </c>
      <c r="G152" s="154">
        <v>0.79410000000000003</v>
      </c>
      <c r="H152" s="155">
        <v>92443183723</v>
      </c>
      <c r="I152" s="155">
        <v>69680030910</v>
      </c>
      <c r="J152" s="156">
        <f t="shared" si="6"/>
        <v>0.75376061385760673</v>
      </c>
    </row>
    <row r="153" spans="1:10" ht="24" x14ac:dyDescent="0.3">
      <c r="B153" s="148" t="s">
        <v>561</v>
      </c>
      <c r="C153" s="149"/>
      <c r="D153" s="149"/>
      <c r="E153" s="149"/>
      <c r="F153" s="150">
        <v>1</v>
      </c>
      <c r="G153" s="154">
        <v>1</v>
      </c>
      <c r="H153" s="155">
        <v>103273485</v>
      </c>
      <c r="I153" s="143" t="s">
        <v>530</v>
      </c>
      <c r="J153" s="157" t="s">
        <v>530</v>
      </c>
    </row>
    <row r="154" spans="1:10" ht="25" x14ac:dyDescent="0.3">
      <c r="B154" s="148" t="s">
        <v>562</v>
      </c>
      <c r="C154" s="149"/>
      <c r="D154" s="149"/>
      <c r="E154" s="149"/>
      <c r="F154" s="150">
        <v>3</v>
      </c>
      <c r="G154" s="154">
        <v>0.33329999999999999</v>
      </c>
      <c r="H154" s="143" t="s">
        <v>530</v>
      </c>
      <c r="I154" s="143" t="s">
        <v>530</v>
      </c>
      <c r="J154" s="157" t="s">
        <v>530</v>
      </c>
    </row>
    <row r="155" spans="1:10" ht="25" x14ac:dyDescent="0.25">
      <c r="B155" s="148" t="s">
        <v>563</v>
      </c>
      <c r="C155" s="149"/>
      <c r="D155" s="149"/>
      <c r="E155" s="149"/>
      <c r="F155" s="150">
        <v>2</v>
      </c>
      <c r="G155" s="154">
        <v>1</v>
      </c>
      <c r="H155" s="155">
        <v>441471303</v>
      </c>
      <c r="I155" s="155">
        <v>441471303</v>
      </c>
      <c r="J155" s="156">
        <f t="shared" si="6"/>
        <v>1</v>
      </c>
    </row>
    <row r="156" spans="1:10" ht="25" x14ac:dyDescent="0.25">
      <c r="B156" s="148" t="s">
        <v>564</v>
      </c>
      <c r="C156" s="149"/>
      <c r="D156" s="149"/>
      <c r="E156" s="149"/>
      <c r="F156" s="150">
        <v>5</v>
      </c>
      <c r="G156" s="154">
        <v>0.8</v>
      </c>
      <c r="H156" s="155">
        <v>189618998</v>
      </c>
      <c r="I156" s="155">
        <v>75868421</v>
      </c>
      <c r="J156" s="156">
        <f t="shared" si="6"/>
        <v>0.40010980861738338</v>
      </c>
    </row>
    <row r="157" spans="1:10" ht="37.5" x14ac:dyDescent="0.25">
      <c r="B157" s="148" t="s">
        <v>565</v>
      </c>
      <c r="C157" s="149"/>
      <c r="D157" s="149"/>
      <c r="E157" s="149"/>
      <c r="F157" s="150">
        <v>8</v>
      </c>
      <c r="G157" s="154">
        <v>0.625</v>
      </c>
      <c r="H157" s="155">
        <v>481000000</v>
      </c>
      <c r="I157" s="155">
        <v>78622530</v>
      </c>
      <c r="J157" s="156">
        <f t="shared" si="6"/>
        <v>0.16345640332640332</v>
      </c>
    </row>
    <row r="158" spans="1:10" ht="25" x14ac:dyDescent="0.3">
      <c r="B158" s="148" t="s">
        <v>566</v>
      </c>
      <c r="C158" s="149"/>
      <c r="D158" s="149"/>
      <c r="E158" s="149"/>
      <c r="F158" s="150">
        <v>1</v>
      </c>
      <c r="G158" s="154">
        <v>1</v>
      </c>
      <c r="H158" s="143" t="s">
        <v>530</v>
      </c>
      <c r="I158" s="143" t="s">
        <v>530</v>
      </c>
      <c r="J158" s="157" t="s">
        <v>530</v>
      </c>
    </row>
    <row r="159" spans="1:10" x14ac:dyDescent="0.25">
      <c r="B159" s="148" t="s">
        <v>567</v>
      </c>
      <c r="C159" s="149"/>
      <c r="D159" s="149"/>
      <c r="E159" s="149"/>
      <c r="F159" s="150">
        <v>2</v>
      </c>
      <c r="G159" s="154">
        <v>1</v>
      </c>
      <c r="H159" s="155">
        <v>100000000</v>
      </c>
      <c r="I159" s="155">
        <v>0</v>
      </c>
      <c r="J159" s="156">
        <f t="shared" si="6"/>
        <v>0</v>
      </c>
    </row>
    <row r="160" spans="1:10" ht="25" x14ac:dyDescent="0.25">
      <c r="B160" s="148" t="s">
        <v>568</v>
      </c>
      <c r="C160" s="149"/>
      <c r="D160" s="149"/>
      <c r="E160" s="149"/>
      <c r="F160" s="150">
        <v>9</v>
      </c>
      <c r="G160" s="154">
        <v>0.88890000000000002</v>
      </c>
      <c r="H160" s="155">
        <v>2936262099</v>
      </c>
      <c r="I160" s="155">
        <v>40210020</v>
      </c>
      <c r="J160" s="156">
        <f t="shared" si="6"/>
        <v>1.3694288399422615E-2</v>
      </c>
    </row>
    <row r="161" spans="2:10" x14ac:dyDescent="0.25">
      <c r="B161" s="148" t="s">
        <v>569</v>
      </c>
      <c r="C161" s="149"/>
      <c r="D161" s="149"/>
      <c r="E161" s="149"/>
      <c r="F161" s="150">
        <v>4</v>
      </c>
      <c r="G161" s="154">
        <v>0.42630000000000001</v>
      </c>
      <c r="H161" s="155">
        <v>61483834</v>
      </c>
      <c r="I161" s="155">
        <v>31662334</v>
      </c>
      <c r="J161" s="156">
        <f>I161/H161</f>
        <v>0.51497006513939914</v>
      </c>
    </row>
    <row r="162" spans="2:10" x14ac:dyDescent="0.25">
      <c r="B162" s="148" t="s">
        <v>570</v>
      </c>
      <c r="C162" s="149"/>
      <c r="D162" s="149"/>
      <c r="E162" s="149"/>
      <c r="F162" s="150">
        <v>4</v>
      </c>
      <c r="G162" s="154">
        <v>1</v>
      </c>
      <c r="H162" s="155">
        <v>603150300</v>
      </c>
      <c r="I162" s="155">
        <v>299229575</v>
      </c>
      <c r="J162" s="156">
        <f>I162/H162</f>
        <v>0.49611112686174574</v>
      </c>
    </row>
    <row r="163" spans="2:10" x14ac:dyDescent="0.25">
      <c r="B163" s="148" t="s">
        <v>571</v>
      </c>
      <c r="C163" s="149"/>
      <c r="D163" s="149"/>
      <c r="E163" s="149"/>
      <c r="F163" s="150">
        <v>3</v>
      </c>
      <c r="G163" s="154">
        <v>0.66669999999999996</v>
      </c>
      <c r="H163" s="155">
        <v>30000000</v>
      </c>
      <c r="I163" s="155">
        <v>0</v>
      </c>
      <c r="J163" s="156">
        <f>I163/H163</f>
        <v>0</v>
      </c>
    </row>
    <row r="164" spans="2:10" ht="25" x14ac:dyDescent="0.3">
      <c r="B164" s="148" t="s">
        <v>572</v>
      </c>
      <c r="C164" s="149"/>
      <c r="D164" s="149"/>
      <c r="E164" s="149"/>
      <c r="F164" s="150">
        <v>4</v>
      </c>
      <c r="G164" s="154">
        <v>0.875</v>
      </c>
      <c r="H164" s="143" t="s">
        <v>530</v>
      </c>
      <c r="I164" s="143" t="s">
        <v>530</v>
      </c>
      <c r="J164" s="157" t="s">
        <v>530</v>
      </c>
    </row>
    <row r="165" spans="2:10" ht="25" x14ac:dyDescent="0.25">
      <c r="B165" s="148" t="s">
        <v>573</v>
      </c>
      <c r="C165" s="149"/>
      <c r="D165" s="149"/>
      <c r="E165" s="149"/>
      <c r="F165" s="150">
        <v>3</v>
      </c>
      <c r="G165" s="154">
        <v>1</v>
      </c>
      <c r="H165" s="155">
        <v>100000000</v>
      </c>
      <c r="I165" s="155">
        <v>0</v>
      </c>
      <c r="J165" s="156">
        <f t="shared" si="6"/>
        <v>0</v>
      </c>
    </row>
    <row r="166" spans="2:10" x14ac:dyDescent="0.25">
      <c r="B166" s="148" t="s">
        <v>574</v>
      </c>
      <c r="C166" s="149"/>
      <c r="D166" s="149"/>
      <c r="E166" s="149"/>
      <c r="F166" s="150">
        <v>6</v>
      </c>
      <c r="G166" s="154">
        <v>0.80979999999999996</v>
      </c>
      <c r="H166" s="155">
        <v>10072013059</v>
      </c>
      <c r="I166" s="155">
        <v>9312763948</v>
      </c>
      <c r="J166" s="156">
        <f t="shared" si="6"/>
        <v>0.92461793818649174</v>
      </c>
    </row>
    <row r="167" spans="2:10" x14ac:dyDescent="0.25">
      <c r="B167" s="148" t="s">
        <v>575</v>
      </c>
      <c r="C167" s="149"/>
      <c r="D167" s="149"/>
      <c r="E167" s="149"/>
      <c r="F167" s="150">
        <v>2</v>
      </c>
      <c r="G167" s="154">
        <v>1</v>
      </c>
      <c r="H167" s="155">
        <v>576832703</v>
      </c>
      <c r="I167" s="155">
        <v>446150000</v>
      </c>
      <c r="J167" s="156">
        <f t="shared" si="6"/>
        <v>0.77344782582481286</v>
      </c>
    </row>
    <row r="168" spans="2:10" ht="25" x14ac:dyDescent="0.25">
      <c r="B168" s="148" t="s">
        <v>576</v>
      </c>
      <c r="C168" s="149"/>
      <c r="D168" s="149"/>
      <c r="E168" s="149"/>
      <c r="F168" s="150">
        <v>2</v>
      </c>
      <c r="G168" s="154">
        <v>1</v>
      </c>
      <c r="H168" s="155">
        <v>660181000</v>
      </c>
      <c r="I168" s="155">
        <v>462933735</v>
      </c>
      <c r="J168" s="156">
        <f t="shared" si="6"/>
        <v>0.70122244505673448</v>
      </c>
    </row>
    <row r="169" spans="2:10" x14ac:dyDescent="0.25">
      <c r="B169" s="148" t="s">
        <v>577</v>
      </c>
      <c r="C169" s="149"/>
      <c r="D169" s="149"/>
      <c r="E169" s="149"/>
      <c r="F169" s="150">
        <v>1</v>
      </c>
      <c r="G169" s="154">
        <v>1</v>
      </c>
      <c r="H169" s="155">
        <v>1295840000</v>
      </c>
      <c r="I169" s="155">
        <v>531696318</v>
      </c>
      <c r="J169" s="156">
        <f t="shared" si="6"/>
        <v>0.41031016020496358</v>
      </c>
    </row>
    <row r="170" spans="2:10" ht="25" x14ac:dyDescent="0.25">
      <c r="B170" s="148" t="s">
        <v>578</v>
      </c>
      <c r="C170" s="149"/>
      <c r="D170" s="149"/>
      <c r="E170" s="149"/>
      <c r="F170" s="150">
        <v>1</v>
      </c>
      <c r="G170" s="154">
        <v>1</v>
      </c>
      <c r="H170" s="155">
        <v>2985407954</v>
      </c>
      <c r="I170" s="155">
        <v>2934407954</v>
      </c>
      <c r="J170" s="156">
        <f t="shared" si="6"/>
        <v>0.9829169075765114</v>
      </c>
    </row>
    <row r="171" spans="2:10" x14ac:dyDescent="0.25">
      <c r="B171" s="148" t="s">
        <v>579</v>
      </c>
      <c r="C171" s="149"/>
      <c r="D171" s="149"/>
      <c r="E171" s="149"/>
      <c r="F171" s="150">
        <v>2</v>
      </c>
      <c r="G171" s="154">
        <v>0.5</v>
      </c>
      <c r="H171" s="155">
        <v>300000000</v>
      </c>
      <c r="I171" s="155">
        <v>0</v>
      </c>
      <c r="J171" s="156">
        <f t="shared" si="6"/>
        <v>0</v>
      </c>
    </row>
    <row r="172" spans="2:10" ht="24" x14ac:dyDescent="0.3">
      <c r="B172" s="148" t="s">
        <v>580</v>
      </c>
      <c r="C172" s="149"/>
      <c r="D172" s="149"/>
      <c r="E172" s="149"/>
      <c r="F172" s="150">
        <v>2</v>
      </c>
      <c r="G172" s="154">
        <v>1</v>
      </c>
      <c r="H172" s="155">
        <v>70000000</v>
      </c>
      <c r="I172" s="143" t="s">
        <v>530</v>
      </c>
      <c r="J172" s="157" t="s">
        <v>530</v>
      </c>
    </row>
    <row r="173" spans="2:10" ht="25" x14ac:dyDescent="0.25">
      <c r="B173" s="148" t="s">
        <v>581</v>
      </c>
      <c r="C173" s="149"/>
      <c r="D173" s="149"/>
      <c r="E173" s="149"/>
      <c r="F173" s="150">
        <v>4</v>
      </c>
      <c r="G173" s="154">
        <v>0.625</v>
      </c>
      <c r="H173" s="155">
        <v>16754175</v>
      </c>
      <c r="I173" s="155">
        <v>0</v>
      </c>
      <c r="J173" s="156">
        <f t="shared" si="6"/>
        <v>0</v>
      </c>
    </row>
    <row r="174" spans="2:10" ht="25" x14ac:dyDescent="0.25">
      <c r="B174" s="148" t="s">
        <v>582</v>
      </c>
      <c r="C174" s="149"/>
      <c r="D174" s="149"/>
      <c r="E174" s="149"/>
      <c r="F174" s="150">
        <v>4</v>
      </c>
      <c r="G174" s="154">
        <v>0.75</v>
      </c>
      <c r="H174" s="155">
        <v>84796256</v>
      </c>
      <c r="I174" s="155">
        <v>0</v>
      </c>
      <c r="J174" s="156">
        <f t="shared" si="6"/>
        <v>0</v>
      </c>
    </row>
    <row r="175" spans="2:10" ht="24" x14ac:dyDescent="0.3">
      <c r="B175" s="148" t="s">
        <v>583</v>
      </c>
      <c r="C175" s="149"/>
      <c r="D175" s="149"/>
      <c r="E175" s="149"/>
      <c r="F175" s="150">
        <v>2</v>
      </c>
      <c r="G175" s="154">
        <v>0.5</v>
      </c>
      <c r="H175" s="155">
        <v>0</v>
      </c>
      <c r="I175" s="143" t="s">
        <v>530</v>
      </c>
      <c r="J175" s="157" t="s">
        <v>530</v>
      </c>
    </row>
    <row r="176" spans="2:10" ht="24" x14ac:dyDescent="0.3">
      <c r="B176" s="148" t="s">
        <v>584</v>
      </c>
      <c r="C176" s="149"/>
      <c r="D176" s="149"/>
      <c r="E176" s="149"/>
      <c r="F176" s="150">
        <v>2</v>
      </c>
      <c r="G176" s="154">
        <v>0.5</v>
      </c>
      <c r="H176" s="155">
        <v>0</v>
      </c>
      <c r="I176" s="143" t="s">
        <v>530</v>
      </c>
      <c r="J176" s="157" t="s">
        <v>530</v>
      </c>
    </row>
    <row r="177" spans="2:10" ht="24" x14ac:dyDescent="0.3">
      <c r="B177" s="148" t="s">
        <v>585</v>
      </c>
      <c r="C177" s="149"/>
      <c r="D177" s="149"/>
      <c r="E177" s="149"/>
      <c r="F177" s="150">
        <v>2</v>
      </c>
      <c r="G177" s="154">
        <v>0.5</v>
      </c>
      <c r="H177" s="155">
        <v>0</v>
      </c>
      <c r="I177" s="143" t="s">
        <v>530</v>
      </c>
      <c r="J177" s="157" t="s">
        <v>530</v>
      </c>
    </row>
    <row r="178" spans="2:10" ht="25" x14ac:dyDescent="0.25">
      <c r="B178" s="148" t="s">
        <v>586</v>
      </c>
      <c r="C178" s="149"/>
      <c r="D178" s="149"/>
      <c r="E178" s="149"/>
      <c r="F178" s="150">
        <v>2</v>
      </c>
      <c r="G178" s="154">
        <v>8.3299999999999999E-2</v>
      </c>
      <c r="H178" s="155">
        <v>0</v>
      </c>
      <c r="I178" s="155">
        <v>0</v>
      </c>
      <c r="J178" s="156">
        <v>0</v>
      </c>
    </row>
    <row r="179" spans="2:10" ht="24" x14ac:dyDescent="0.3">
      <c r="B179" s="148" t="s">
        <v>587</v>
      </c>
      <c r="C179" s="149"/>
      <c r="D179" s="149"/>
      <c r="E179" s="149"/>
      <c r="F179" s="150">
        <v>2</v>
      </c>
      <c r="G179" s="154">
        <v>0.25</v>
      </c>
      <c r="H179" s="155">
        <v>0</v>
      </c>
      <c r="I179" s="143" t="s">
        <v>530</v>
      </c>
      <c r="J179" s="157" t="s">
        <v>530</v>
      </c>
    </row>
    <row r="180" spans="2:10" ht="24" x14ac:dyDescent="0.3">
      <c r="B180" s="148" t="s">
        <v>588</v>
      </c>
      <c r="C180" s="149"/>
      <c r="D180" s="149"/>
      <c r="E180" s="149"/>
      <c r="F180" s="150">
        <v>2</v>
      </c>
      <c r="G180" s="154">
        <v>0.5</v>
      </c>
      <c r="H180" s="155">
        <v>0</v>
      </c>
      <c r="I180" s="143" t="s">
        <v>530</v>
      </c>
      <c r="J180" s="157" t="s">
        <v>530</v>
      </c>
    </row>
    <row r="181" spans="2:10" ht="24" x14ac:dyDescent="0.3">
      <c r="B181" s="148" t="s">
        <v>589</v>
      </c>
      <c r="C181" s="149"/>
      <c r="D181" s="149"/>
      <c r="E181" s="149"/>
      <c r="F181" s="150">
        <v>2</v>
      </c>
      <c r="G181" s="154">
        <v>0.4</v>
      </c>
      <c r="H181" s="155">
        <v>0</v>
      </c>
      <c r="I181" s="143" t="s">
        <v>530</v>
      </c>
      <c r="J181" s="157" t="s">
        <v>530</v>
      </c>
    </row>
    <row r="182" spans="2:10" ht="37.5" x14ac:dyDescent="0.25">
      <c r="B182" s="148" t="s">
        <v>590</v>
      </c>
      <c r="C182" s="149"/>
      <c r="D182" s="149"/>
      <c r="E182" s="149"/>
      <c r="F182" s="150">
        <v>2</v>
      </c>
      <c r="G182" s="154">
        <v>0.75</v>
      </c>
      <c r="H182" s="155">
        <v>20000000</v>
      </c>
      <c r="I182" s="155">
        <v>0</v>
      </c>
      <c r="J182" s="158">
        <f t="shared" si="6"/>
        <v>0</v>
      </c>
    </row>
    <row r="183" spans="2:10" ht="25" x14ac:dyDescent="0.25">
      <c r="B183" s="148" t="s">
        <v>591</v>
      </c>
      <c r="C183" s="149"/>
      <c r="D183" s="149"/>
      <c r="E183" s="149"/>
      <c r="F183" s="150">
        <v>3</v>
      </c>
      <c r="G183" s="154">
        <v>0.57140000000000002</v>
      </c>
      <c r="H183" s="155">
        <v>538611962</v>
      </c>
      <c r="I183" s="155">
        <v>538611962</v>
      </c>
      <c r="J183" s="158">
        <f t="shared" si="6"/>
        <v>1</v>
      </c>
    </row>
    <row r="184" spans="2:10" ht="24" x14ac:dyDescent="0.25">
      <c r="B184" s="148" t="s">
        <v>592</v>
      </c>
      <c r="C184" s="149"/>
      <c r="D184" s="149"/>
      <c r="E184" s="149"/>
      <c r="F184" s="150">
        <v>2</v>
      </c>
      <c r="G184" s="154">
        <v>0.25</v>
      </c>
      <c r="H184" s="155">
        <v>0</v>
      </c>
      <c r="I184" s="143" t="s">
        <v>530</v>
      </c>
      <c r="J184" s="143" t="s">
        <v>530</v>
      </c>
    </row>
    <row r="185" spans="2:10" ht="25.5" thickBot="1" x14ac:dyDescent="0.3">
      <c r="B185" s="148" t="s">
        <v>593</v>
      </c>
      <c r="C185" s="149"/>
      <c r="D185" s="149"/>
      <c r="E185" s="149"/>
      <c r="F185" s="151">
        <v>25</v>
      </c>
      <c r="G185" s="154">
        <v>0.76</v>
      </c>
      <c r="H185" s="155">
        <v>2797877305</v>
      </c>
      <c r="I185" s="155">
        <v>1320712036</v>
      </c>
      <c r="J185" s="158">
        <f t="shared" si="6"/>
        <v>0.47204072660362784</v>
      </c>
    </row>
  </sheetData>
  <protectedRanges>
    <protectedRange sqref="G3:G144" name="Rango5_2"/>
    <protectedRange sqref="E3:E144" name="Rango1_2"/>
    <protectedRange sqref="I7:I8 I19 I30 I32 I35 I37 I45:I46 I48 I56:I57 I61:I62 I65:I66 I68:I70 I72 I74:I75 I81 I83 I87 I89:I91 I95 I99 I101 I103 I107 I109 I111 I113 I115 I118 I21 I3:I5 I14 H3:H15 H17:H25 H16:I16 H26:I28 H29:H144 H149:J149 I184:J184 I179:J181 I175:J177 H151:J151 I153:J153 H154:J154 H158:J158 H164:J164 I172:J172" name="Rango2_2"/>
  </protectedRanges>
  <mergeCells count="39">
    <mergeCell ref="A111:A112"/>
    <mergeCell ref="A113:A114"/>
    <mergeCell ref="A3:A5"/>
    <mergeCell ref="A57:A60"/>
    <mergeCell ref="A103:A104"/>
    <mergeCell ref="A95:A98"/>
    <mergeCell ref="A101:A102"/>
    <mergeCell ref="A65:A67"/>
    <mergeCell ref="A87:A88"/>
    <mergeCell ref="H1:H2"/>
    <mergeCell ref="A37:A44"/>
    <mergeCell ref="A75:A80"/>
    <mergeCell ref="A89:A90"/>
    <mergeCell ref="A32:A36"/>
    <mergeCell ref="A27:A29"/>
    <mergeCell ref="A30:A31"/>
    <mergeCell ref="A1:A2"/>
    <mergeCell ref="B1:B2"/>
    <mergeCell ref="C1:C2"/>
    <mergeCell ref="D1:D2"/>
    <mergeCell ref="A7:A8"/>
    <mergeCell ref="E1:E2"/>
    <mergeCell ref="G1:G2"/>
    <mergeCell ref="A120:A144"/>
    <mergeCell ref="A9:A25"/>
    <mergeCell ref="A46:A47"/>
    <mergeCell ref="A115:A117"/>
    <mergeCell ref="A48:A56"/>
    <mergeCell ref="A61:A64"/>
    <mergeCell ref="A68:A71"/>
    <mergeCell ref="A91:A94"/>
    <mergeCell ref="A118:A119"/>
    <mergeCell ref="A107:A108"/>
    <mergeCell ref="A109:A110"/>
    <mergeCell ref="A105:A106"/>
    <mergeCell ref="A99:A100"/>
    <mergeCell ref="A72:A74"/>
    <mergeCell ref="A81:A82"/>
    <mergeCell ref="A83:A84"/>
  </mergeCells>
  <conditionalFormatting sqref="F3:F147">
    <cfRule type="colorScale" priority="2">
      <colorScale>
        <cfvo type="percent" val="25"/>
        <cfvo type="percent" val="50"/>
        <cfvo type="percent" val="100"/>
        <color rgb="FFFF0000"/>
        <color rgb="FFFFFF00"/>
        <color rgb="FF92D050"/>
      </colorScale>
    </cfRule>
    <cfRule type="colorScale" priority="4">
      <colorScale>
        <cfvo type="percent" val="25"/>
        <cfvo type="percent" val="50"/>
        <cfvo type="percent" val="100"/>
        <color rgb="FFFF0000"/>
        <color rgb="FFFFFF00"/>
        <color rgb="FF92D050"/>
      </colorScale>
    </cfRule>
    <cfRule type="colorScale" priority="5">
      <colorScale>
        <cfvo type="percent" val="0"/>
        <cfvo type="percent" val="25"/>
        <cfvo type="percent" val="100"/>
        <color rgb="FFFF0000"/>
        <color rgb="FFFFFF00"/>
        <color rgb="FF92D050"/>
      </colorScale>
    </cfRule>
  </conditionalFormatting>
  <conditionalFormatting sqref="I9:I13 I6 I20 I29 I31 I33:I34 I36 I38:I44 I47 I49:I55 I58:I60 I63:I64 I67 I73 I76:I80 I82 I84:I86 I88 I92:I94 I96:I98 I100 I102 I104:I106 I108 I110 I112 I114 I116:I117 I119:I147 I22:I25 I15 I17:I18">
    <cfRule type="colorScale" priority="1">
      <colorScale>
        <cfvo type="percent" val="25"/>
        <cfvo type="percent" val="50"/>
        <cfvo type="percent" val="100"/>
        <color rgb="FFFF0000"/>
        <color rgb="FFFFFF00"/>
        <color rgb="FF92D050"/>
      </colorScale>
    </cfRule>
    <cfRule type="colorScale" priority="3">
      <colorScale>
        <cfvo type="percent" val="25"/>
        <cfvo type="percent" val="50"/>
        <cfvo type="percent" val="100"/>
        <color rgb="FFFF0000"/>
        <color rgb="FFFFFF00"/>
        <color rgb="FF92D050"/>
      </colorScale>
    </cfRule>
    <cfRule type="colorScale" priority="6">
      <colorScale>
        <cfvo type="percent" val="0"/>
        <cfvo type="percent" val="25"/>
        <cfvo type="percent" val="100"/>
        <color rgb="FFFF0000"/>
        <color rgb="FFFFFF00"/>
        <color rgb="FF92D050"/>
      </colorScale>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SEG_PLANACCION_2022_2T</vt:lpstr>
      <vt:lpstr>CONSOLIDADO</vt:lpstr>
      <vt:lpstr>SEG_PLANACCION_2022_2T!Área_de_impresión</vt:lpstr>
      <vt:lpstr>SEG_PLANACCION_2022_2T!Títulos_a_imprimir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2022-08-30T18:03:45Z</cp:lastPrinted>
  <dcterms:created xsi:type="dcterms:W3CDTF">2012-06-01T17:13:38Z</dcterms:created>
  <dcterms:modified xsi:type="dcterms:W3CDTF">2022-08-31T00:47:31Z</dcterms:modified>
</cp:coreProperties>
</file>