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D:\2022\SEG_PLAN_DE_ACCCION_2021_4T\"/>
    </mc:Choice>
  </mc:AlternateContent>
  <xr:revisionPtr revIDLastSave="0" documentId="13_ncr:1_{4C9A1BEB-1947-4773-86C4-992CE7FFA52B}" xr6:coauthVersionLast="47" xr6:coauthVersionMax="47" xr10:uidLastSave="{00000000-0000-0000-0000-000000000000}"/>
  <bookViews>
    <workbookView xWindow="-110" yWindow="-110" windowWidth="19420" windowHeight="10420" tabRatio="493" xr2:uid="{00000000-000D-0000-FFFF-FFFF00000000}"/>
  </bookViews>
  <sheets>
    <sheet name="SEG_PA_FORTALECIMIENTO_4T_2021" sheetId="2" r:id="rId1"/>
  </sheets>
  <definedNames>
    <definedName name="_xlnm._FilterDatabase" localSheetId="0" hidden="1">SEG_PA_FORTALECIMIENTO_4T_2021!$A$10:$AB$10</definedName>
    <definedName name="_xlnm.Print_Area" localSheetId="0">SEG_PA_FORTALECIMIENTO_4T_2021!$A$1:$AB$36</definedName>
    <definedName name="_xlnm.Print_Titles" localSheetId="0">SEG_PA_FORTALECIMIENTO_4T_2021!$1:$10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2" i="2" l="1"/>
  <c r="W21" i="2"/>
  <c r="V21" i="2"/>
  <c r="V22" i="2"/>
  <c r="W13" i="2"/>
  <c r="W16" i="2"/>
  <c r="W20" i="2"/>
  <c r="V13" i="2"/>
  <c r="V16" i="2"/>
  <c r="V20" i="2"/>
  <c r="R16" i="2" l="1"/>
  <c r="R15" i="2"/>
  <c r="R20" i="2"/>
  <c r="R18" i="2"/>
  <c r="R14" i="2" l="1"/>
  <c r="W23" i="2" l="1"/>
  <c r="V23" i="2"/>
  <c r="Z41" i="2" l="1"/>
  <c r="S14" i="2"/>
  <c r="X23" i="2"/>
  <c r="X22" i="2"/>
  <c r="X21" i="2"/>
  <c r="X20" i="2"/>
  <c r="X19" i="2"/>
  <c r="X18" i="2"/>
  <c r="X17" i="2"/>
  <c r="X16" i="2"/>
  <c r="X15" i="2"/>
  <c r="X14" i="2"/>
  <c r="X13" i="2"/>
  <c r="X12" i="2"/>
  <c r="S22" i="2"/>
  <c r="S21" i="2"/>
  <c r="S20" i="2"/>
  <c r="S18" i="2"/>
  <c r="S17" i="2"/>
  <c r="S16" i="2"/>
  <c r="S15" i="2"/>
  <c r="S13" i="2"/>
  <c r="S12" i="2"/>
</calcChain>
</file>

<file path=xl/sharedStrings.xml><?xml version="1.0" encoding="utf-8"?>
<sst xmlns="http://schemas.openxmlformats.org/spreadsheetml/2006/main" count="201" uniqueCount="136">
  <si>
    <t xml:space="preserve">SEGUIMIENTO AL PLAN DE ACCIÓN                         </t>
  </si>
  <si>
    <t>Código: R-DP-PDE-060</t>
  </si>
  <si>
    <t>Fecha: 29/12/2020</t>
  </si>
  <si>
    <t xml:space="preserve">Proceso de Direccionamiento Estratégico </t>
  </si>
  <si>
    <t>Versión: 006</t>
  </si>
  <si>
    <t>Departamento Administrativo de Planeación</t>
  </si>
  <si>
    <t>Página : 1 de 1</t>
  </si>
  <si>
    <t xml:space="preserve">Unidad Ejecutora: </t>
  </si>
  <si>
    <t>VIGENCIA AÑO:2021</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</si>
  <si>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</si>
  <si>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</si>
  <si>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</si>
  <si>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</si>
  <si>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</si>
  <si>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</si>
  <si>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</si>
  <si>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</si>
  <si>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</si>
  <si>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</si>
  <si>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</si>
  <si>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</si>
  <si>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</si>
  <si>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</si>
  <si>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</si>
  <si>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</si>
  <si>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</si>
  <si>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</si>
  <si>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</si>
  <si>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</si>
  <si>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</si>
  <si>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</si>
  <si>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</si>
  <si>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</si>
  <si>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</si>
  <si>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</si>
  <si>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</si>
  <si>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Rubro Presupuestal</t>
  </si>
  <si>
    <t>Fuente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</si>
  <si>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</si>
  <si>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</si>
  <si>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</si>
  <si>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</si>
  <si>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</si>
  <si>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</si>
  <si>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</si>
  <si>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</si>
  <si>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SOCIAL Y COMUNITARIO: "Un compromiso cuyabro"</t>
  </si>
  <si>
    <t>Cultura</t>
  </si>
  <si>
    <t>9, 17</t>
  </si>
  <si>
    <t xml:space="preserve">Porcentaje de reducción de daños a bienes de interés cultural </t>
  </si>
  <si>
    <t xml:space="preserve">Gestión, protección y salvaguardia del patrimonio cultural colombiano </t>
  </si>
  <si>
    <t>Servicio de recuperación del patrimonio bibliográfico y documental</t>
  </si>
  <si>
    <t>Gestionar la creación del Complejo Archivistico, de conservación y de valor historico del Municipio de Armenia Museo de la memoria</t>
  </si>
  <si>
    <t>Complejo Archivístico, de conservación y de valor histórico del Municipio de Armenia Museo de la memoria</t>
  </si>
  <si>
    <t xml:space="preserve">Aprovechar el uso eficiente de los recursos públicos en la construcción de una locación que preste los servicios de información, consulta,
apoyo a otras entidades, asesoría y visitas guiadas. </t>
  </si>
  <si>
    <t>Analisis de los componentes financieros, humanos, tecnologicos y de infraestructura para la creacion del Complejo Archivistico de conservacion y de valor historico del Municipio de Armenia Museo de la Memoria</t>
  </si>
  <si>
    <t>104.01.2.3.33.3302.1603.057.3302005</t>
  </si>
  <si>
    <t>PROPIOS</t>
  </si>
  <si>
    <t xml:space="preserve">Funcionarios y contratistas de la Administración Municipal, usuarios externos y comunidad en general </t>
  </si>
  <si>
    <t xml:space="preserve">Centro Administrativo Municipal - CAM </t>
  </si>
  <si>
    <t>Director Dafi</t>
  </si>
  <si>
    <t>INSTITUCIONAL Y GOBIERNO: "Servir y hacer las cosas bien"</t>
  </si>
  <si>
    <t>Gobierno Territorial</t>
  </si>
  <si>
    <t>Incremento en el índice de Fortalecimiento Insitucional Pa´ Todos</t>
  </si>
  <si>
    <t>Fortalecimiento Institucional Pa´ Todos</t>
  </si>
  <si>
    <t xml:space="preserve">Plan Estratégico de Talento Humano. </t>
  </si>
  <si>
    <t>Plan Estratégico de Talento Humano implementado y con su respectivo monitoreo y seguimiento anual</t>
  </si>
  <si>
    <t>Fortalecimiento del Talento Humano y Modernización Institucional Pa`Todos</t>
  </si>
  <si>
    <t>Fortalecer el Talento Humano con personal tecnicamente preparado y con calidad humana bajo los principios de integridad y legalidad como motores de la generación de resultados de la entidad, en procura de una gestión pública eficaz y eficiente.</t>
  </si>
  <si>
    <t>Plan Estratégico de Talento Humano implementado y con su respectivo monitoreo y seguimiento</t>
  </si>
  <si>
    <t>1104.01.2.3.45.4599.1000.059.4599023</t>
  </si>
  <si>
    <t xml:space="preserve"> Municipio de Armenia </t>
  </si>
  <si>
    <t>Departamento Administrativo de Fortalecimiento Institucional</t>
  </si>
  <si>
    <t>Subdirector Dafi</t>
  </si>
  <si>
    <t>Plan Institucional de Capacitaciones</t>
  </si>
  <si>
    <t>Plan Institucional de Capacitaciones implementado y con su respectivo monitoreo y seguimiento anual</t>
  </si>
  <si>
    <t xml:space="preserve">Plan Institucional de Capacitaciones implementado y con su respectivo monitoreo y seguimiento </t>
  </si>
  <si>
    <t>104.01.2.3.45.4599.1000.059.4599030</t>
  </si>
  <si>
    <t>Servidores Públicos y Contratistas de la Administración Central Municipal</t>
  </si>
  <si>
    <t>Edificio Cam y sus Centros de Trabajo</t>
  </si>
  <si>
    <t>Plan de Incentivos Institucionales</t>
  </si>
  <si>
    <t>Plan de Incentivos Institucionales implementado y con su respectivo monitoreo y seguimiento anual</t>
  </si>
  <si>
    <t>Plan de Incentivos Institucionales implementado y con su respectivo monitoreo y seguimiento</t>
  </si>
  <si>
    <t>Plan de Trabajo en seguridad y Salud en el Trabajo</t>
  </si>
  <si>
    <t>Plan de Trabajo en seguridad y Salud en el Trabajo implementado y con su respectivo monitoreo y seguimiento anual</t>
  </si>
  <si>
    <t xml:space="preserve">Plan de Trabajo en seguridad y Salud en el Trabajo implementado y con su respectivo monitoreo y seguimiento </t>
  </si>
  <si>
    <t>Plan de Previsión de Recursos Humanos</t>
  </si>
  <si>
    <t>Plan de Previsión de Recursos Humanos  implementado y con su respectivo monitoreo y seguimiento anual</t>
  </si>
  <si>
    <t xml:space="preserve">Plan de Previsión de Recursos Humanos  implementado y con su respectivo monitoreo y seguimiento </t>
  </si>
  <si>
    <t>Municipio de Armenia</t>
  </si>
  <si>
    <t>De acuerdo al cronograma establecido en el plan adoptado por el Municipio de Armenia, se continúa realizando el Diagnóstico de las necesidades de personal de manera bimensual, de tal manera que en el primer bimestre del año 2021 se han elaborado dos (02) seguimientos con corte a Enero  para efectos de la actualización de la versión y a febrero, en razón a que se estableció un seguimento cada dos meses de la respectiva vigencia. Se destaca la creación de cuatro cargos dentro de la planta de personal, en desarrollo del proceso de modernización de la hoy Secretaría de Hacienda Municipal, especialmente para efecto de asumir las funciones como Gestor Catastral;  dichos empleos también serán contemplados en el estudio de cargas laborales, en desarrollo de la ejecución contractual con el Consorcio Gestar Innovación.</t>
  </si>
  <si>
    <t>Líder de Asuntos Jurídicos y Laborales</t>
  </si>
  <si>
    <t>Plan de vacantes</t>
  </si>
  <si>
    <t>Plan Anual de vacantes implementado y con su respectivo monitoreo y seguimiento anual</t>
  </si>
  <si>
    <t xml:space="preserve">Plan Anual de vacantes implementado y con su respectivo monitoreo y seguimiento </t>
  </si>
  <si>
    <t>Actualización y Modernización Planta de Personal</t>
  </si>
  <si>
    <t>Actualización Estudio Cargas Laborales orientado a la Modernización de la Estructura Administrativa del ente central (Estudio para la creación de nuevas dependecias sobre: familia, mujer, ambiente y bienestar animal)</t>
  </si>
  <si>
    <t>Actualización Estudio Cargas Laborales orientado a la Modernización de la Estructura Administrativa del ente central</t>
  </si>
  <si>
    <t>Administración Central Municipal</t>
  </si>
  <si>
    <t>Pasivo Pensional</t>
  </si>
  <si>
    <t>Administraciòn y manejo  del pasivo pensional  mediante  cobro y pago  de cuotas partes pensionales y actividades inherentes.</t>
  </si>
  <si>
    <t xml:space="preserve"> Fondo Territorial de Pensiones </t>
  </si>
  <si>
    <t>Incremento en el índice de Conservación y Preservación Documental Pa´ Todos</t>
  </si>
  <si>
    <t>Conservación y Preservación Documental Pa´ Todos</t>
  </si>
  <si>
    <t>Plan Institucioal de Archivo de la Entidad - PINAR</t>
  </si>
  <si>
    <t>Plan Institucional de Archivo de la Entidad - PINAR implementado  con su respectivo monitoreo y seguimiento anual</t>
  </si>
  <si>
    <t>Creación del Proceso de Gestión Documental y Archivo en el Municipio de Armenia</t>
  </si>
  <si>
    <t>Fortalecer los procesos técnicos y de modernización en las diferentes fases de archivo, así como el debido cumplimiento de normas técnicas reglamentarias en materia gestión documental, sistemas de información y automatización de la información.</t>
  </si>
  <si>
    <t>104.01.2.3.45.4599.1000.058.4599017</t>
  </si>
  <si>
    <t>Administración Central</t>
  </si>
  <si>
    <t>Líder de Gestión Documental</t>
  </si>
  <si>
    <t xml:space="preserve"> Proceso de Gestión Documental</t>
  </si>
  <si>
    <t>Inclusión del Proceso de Gestión Documental en el mapa de procesos y procedimientos del Municipio de Armenia y su respectiva implementación, monitoreo y seguimiento anual.</t>
  </si>
  <si>
    <t>Implementacion y seguimiento del proceso de Gestion Documental</t>
  </si>
  <si>
    <t>TOTAL</t>
  </si>
  <si>
    <t>REPRESENTANTE LEGAL</t>
  </si>
  <si>
    <t>RESPONSABLE DE LA DEPENDENCIA  Y/O ENTIDAD</t>
  </si>
  <si>
    <t>JOSE MANUEL RÍOS MORALES</t>
  </si>
  <si>
    <t>JUAN ESTEBAN CORTÉS OROZCO</t>
  </si>
  <si>
    <t xml:space="preserve">ALCALDE </t>
  </si>
  <si>
    <t>DIRECTOR</t>
  </si>
  <si>
    <t>____________________________________________________________
Centro Administrativo Municipal CAM, piso 3 Tel – (6) 741 71 00 Ext. 804, 805</t>
  </si>
  <si>
    <t>DEBIDO A LOS MULTIPLES INCONVENIENTES CON EL REGISTRO DE ESTE PROYECTO SE REALIZO EL APLAZAMIENTO DE LA META YA QUE SE FORMULO NUEVAMENTE PARA LA VIGENCIA 2022</t>
  </si>
  <si>
    <t>El Plan de Trabajo Anual en Seguridad y Salud en el Trabajo se formuló en el mes de enero de 2021 se proyectaron 270 actividades y se encuentra publicado en la página web http://planeacionarmenia.gov.co/. Desde enero A 31 Diciembre  de 2021  de la actual vigencia, se han realizado 259 actividades para un porcentaje de avance del  96 %   donde se desarrollaron las siguientes actividades:           
• Estudio técnico y de viabilidad para la creación de un cargo de carrera administrativa profesional para Coordinador de Seguridad y Salud en el Trabajo con seguimiento
• Gestionar cumplimiento Decreto 2090 de 2003
• Elección y conformación del COPASST mediante resolución
• Elección y conformación del comité de convivencia laboral mediante resolución 
• Seguimiento a las reuniones del Comité de convivencia laboral, para lo cual esta actividad se realiza trimestralmente o cuando dé lugar
• Se realizó actualización de matriz legal teniendo en cuentan la normatividad vigente y los linimentos del Ministerio de Protección Social, para lo cual esta actividad se realiza frecuentemente. 
•  Se elaboró Diseñar e implementar Programa Capacitación anual
•   Se realizó Inducción del Sistema de Gestión de Seguridad y Salud en el Trabajo SG-SST funcionarios. Aprendices, pasantes y contratista, cabe resaltar que esta actividad se realiza de manera frecuente cuando ingresa uno colaborador nuevo.
• Se realizó rendición de Cuentas sobre el desempeño del SG-SST esta actividad se realiza anualmente.
• Se realizó procedimiento para la identificación y evaluación de las especificaciones en SST de las compras y adquisición de productos y servicios.
• Se realizó procedimiento para evaluar el impacto sobre la Seguridad y Salud en el Trabajo que se pueda generar por cambios internos o externos. (Gestión del Cambio)
• Se realizó   e implementación de la Descripción sociodemográfica y Diagnóstico de las condiciones de salud de los funcionarios a quien corresponda
• Actualización y aprobación del Reglamento de Higiene y Seguridad Industrial
• Se realizó propuesta para la actualización tabla de retención documental del Sistema de Gestión de SST
• se elaboró y se implementó el programa de promoción y prevención de la salud enfocado en Riesgo Cardiovascular, actividades que se ejecutan   mensualmente.
•  Se realizaron actividades enfocadas al riesgo psicosocial con el propósito Seguimiento del Sistema de vigilancia Epidemiológico, así mismo se encuentra en proceso y articulado con la ARL POSITIVA la construcción del programa de Riesgo Psicosocial, por lo anterior se realizaran actividades mensualmente. 
• Se elabora programa de Desordenes musculo esqueléticos, por lo cual se realizaron actividades encaminada a mejorar las condiciones de salud de los colaboradores mensualmente.
• Se realizó e implementar programa de orden y aseo Se realizaron actividades enfocadas en las 5 s y la organización de los puestos de trabajo mensualmente.  
• Se realizó seguimiento al plan estratégico vial mensualmente 
• Se realizaron actividades encaminadas    a prevenir accidentalidad por caídas al mismo nivel 
• Implementación del Programa Prevención y Mitigación del Virus SARS-Cov-2 (COVID -19)
• Se realizó y socializo programa prevención y protección en trabajo seguro en por lo cual se realizaron actividades encaminadas a prevenir accidentalidad por caídas. Así mismo se gestionó por medio del SENA el curso de Trabajo seguro en Alturas dirigido a todos los colaboradores  incluyendo los brigadistas y los integrantes del sistema de Gestión de Seguridad y Salud en el Trabajo y colaboradores de archivo central.
• Se Apoyar en proceso en su parte técnica en los procesos de selección en los exámenes médicos.
• Seguimiento a remisiones y restricciones medico laborales según resultado de evaluación médica periódica y según criterio médico tratante. 
• Seguimiento a remisiones y restricciones medico laborales según resultado de evaluación médica periódica.
• Se actualizo   e implementar Programa de Estilos de vida y entorno saludable (tabaquismo -alchool y sustancias psicoactivas)
•  Se realizó reporte e investigación de accidentes de trabajo dentro de los tiempos establecidos por la normatividad legal vigente 
• Se realizó el diseño de matrices de identificación de peligros y evaluación del riego  
• Diseño e implementación la metodología para la identificación, evaluación y valoración de peligros
• Se realizó Registro y análisis estadístico de incidentes, Accidentes de trabajo y Enfermedad Laboral.
• Medición y seguimiento de los indicadores del SG-SST Accidentalidad laboral - Ausentismo laboral - Cumplimiento al Plan de trabajo anual - Eficacia del SGSST - Inspecciones de SST-)
• Se realizó revisión y Actualización Identificación de peligros, Evaluación y Valoración de Riesgos de matrices existentes.
• Se realizar mediciones ambientales (iluminación) tesorería -pasillo ascensor primer piso -Desarrollo social -sisben -DAFI -Hacienda) con el acompañamiento de la ARL POSITIVA.
• Se realizó programa de inspecciones planeadas, con su debido seguimiento e implementación.
• Se brindó Apoyo al departamento de Bienes y suministros en el Diseño de programa de Equipos y Herramientas.
• Se realizó de plan de emergencia de -secretaría de tránsito –CASE, con el acompañamiento de la ARL POSITIVA 
• Se realizaron reuniones del Comité Operativo de Emergencias frecuentemente 
• Se realiza entrega de los elementos de protección personal – EPP diariamente a los colaboradores de la Administración Municipal 
• Se estructuró y capacito la Brigada de emergencias dos veces al mes 
• Se planificación de la auditoría con el COPASST
• Se realizó seguimiento a las acciones preventivas, correctivas con base a las inspecciones - medición de indicadores y recomendaciones del COPASST investigación de Incidentes, Accidentes de Trabajo - Enfermedad Laboral y auditoria interna encaminadas a preservar el bienestar de todos los colaboradores.. Se realizan acciones de mejora de acuerdo a los resultados prioritarios de la Identificación de peligros.</t>
  </si>
  <si>
    <t>Con el fin de llevar el debido registro y control de las vacantes que se han presentado  en el Municipio de Armenia, durante la vigencia 2021, se actualizó la versión del Plan y se diligenció el respectivo formato mensual, estableciendo el siguiente número de vacantes individualmente considerado, entre los cuales se contempla empleos de carrera administrativa y de LN, vacantes temporales y definitivas, para efecto de tener mayor control en el movimiento del personal y un  mejor manejo de la información:
Enero: 15 vacantes
Febrero: 13 vacantes 
Marzo: 16 vacantes 
Abril: 19 vacantes
Mayo: 17 vacantes
Junio: 18 vacantes
Julio 21     
Agosto: 26      
Septiembre: 21
Octubre:18
Noviembre: 23
Diciembre: 21</t>
  </si>
  <si>
    <t xml:space="preserve">El Fondo Territorial de Pensiones ha realizado las siguientes actividades desde el 1o. de enero al 31 de diciembre del 2021:
* Se han tramitado en la plataforma del Ministerio de Hacienda doce (12) Bonos pensionales y con los recursos del FONPET se han girado nueve (9) Bonos, que asciende a la suma de $232,242,000.
* Se han expedido noventa y cuatro (94) Certificados Electrónicos Laborales Cetil.
* Se han reconocido diez (10) Indemnizaciones Sustitutivas, que ascienden a $7,509,065. 
* Se han tramitado y concedido nueve (9) sustituciones pensionales y se encuentran en trámite cuatro (4) solicitudes                             
* Se han expedido actos administrativos de suspensión de la mesada pensional por muerte de siete (7) jubilados y diez (10) sustitutos.                                                                                                                                                                                                                                  
* Se han tramitado tres (3) compartibilidades pensionales.
• Se han enviado 209 cuentas de cobro por concepto de cuotas partes pensionales.
• Se ha recaudado, por concepto de cuotas partes pensionales, la suma de $179.197.747,46.                                                                                                                                                                                                                                                               * Se inició dos (2) procesos administrativos coactivos en contra del Hospital Santander de Caicedonia y se encuentra en la etapa de la liquidación del crédito, y contar el municipio de Calarcá, el cual está en etapa de notificaciones.                                                                                                                                 
 * Por concepto de retropatronos $26,819,361
• Se han pagado, por concepto de cuotas partes pensionales, la suma de $101.415.969,92  y  se encuentra en trámite acuerdo de pago a favor de Colpensiones, por valor de $225.000.000                     </t>
  </si>
  <si>
    <t>Para la vigencia 2021 se formuló y publicó en la pagina www.planeacionarmenia.gov.co de la Alcaldia de Armenia el Plan Institucional de Archivo PINAR con el fin de garantizar la planeación estratégica y anual de la Gestión Documental de la entidad, así como dar cumplimiento a los lineamientos y directrices que establece el Archivo General de la Nación y la normatividad vigente frente a la administración y
conservación documental. Este plan se divide en 8 indicadores que permiten el seguimiento a los Planes y Proyectos asociados los cuales , para el primer trimestre del 2021 se avanzo en el acompañamiento a las diferentes dependencias en materia de organizacion de archivo y alistamiento para futuras trasnferencias al archivo central. Ademas se encuentra en ejecucion plan de accion, suscrito por el señor Alcalde, enfocado en dos grandes actividades, conservacion y transferencias.
Durante el año 2021 se realizó el acompañamiento a todas las dependencias de la Alcaldía en organización, limpieza, depuración, foliación de la documentación en donde tambien se realizaron constantemente  visitas de seguimiento y acompañamiento para la realización de transferencias y/o traslados al Archivo Central.
Se realizaron capacitaciones y visitas de seguimiento relacionadas con el Sistema Integrado de Conservación SIC, en especial a la oficina de SETTA.
En las oficinas que solicitaron capacitaciones se dictaron, además se les envio el formato único de inventario documental FUID, y se les indicó
Se trabajó bajo la directris del Archivo General de la Nación AGN en la Política de Gestión Documental de la cual quedó aprobada por el AGN y estamos a la espera de la normalización con Calidad para poder ser normalizada y publicada en la página web de la Alcaldia.</t>
  </si>
  <si>
    <t>Para el año  2021 se consolidó el equipo de gestores documentales de la administracion municipal, conformado por los enlaces documentales de cada dependencia y cada uno con su grupo de apoyo
Se dieron capacitaciones en la inducción de de la organización de documentos y diligenciamiento del formato FUID, hoja de control, tanto a gestores documentales como a los funcionarios de apoyo y todo el personal de la Alcaldia.
Se dictaron capacitaciones en :
- Auditorio Ancizar López López, fue general a gestores y grupo de apoyo.
-Oficina de Víctimas - OMGER
-Oficina de Comunicaciones
- Departamento Administrativo de Fortalecimiento Institucional DAFI, Dpto Adtivo de Bienes y Suministrosy Sac.
- Archivo Central.
-Secretaria de Educación
- Oficina de Comisiones Civiles
- Oficina de Catastro
- Secretaria de Infraestructura
- Secretaria de tránsito y Transporte SETTA.
Se realizaron 259 visitas, en toda la Alcaldía y mesa de trabajo
- Se realizaron 4 traslados para el archivo central.
- Se realizaron 11 transferencias para el Archivo Central. 
Para el tercer semestre del 2021  se dictaron capacitaciones a :  Secretaria de Comunicaciones, Comisiones Civiles, Bienes y suministros, Sac, Dafi, una Mesa de trabajo de transferencia documental con el Departamento Administrativo de Hacienda, una Charla y revisión de transferencia del Despacho del Alcalde, acompañamiento proceso de transferencia documental con el Departamento Administrativo de Contol Interno y dos mesas de trabajo, ademas  se realizaron  60 Visitas de inspeccion a las diferentes dependencias de la administracion.</t>
  </si>
  <si>
    <t>En la vigencia 2021 se elaboró y publicó el Plan Estratégico de Talento Humano, la cual está orientada a Fortalecer las diferentes etapas del ciclo del empleado público del Municipio de Armenia para favorecer un adecuado desarrollo de este en su sitio de trabajo, que impacte de manera positiva en la atención humanización al ciudadano de la ciudad de Armenia. Incluye los siguientes planes temáticos: Plan de previsión de recursos humanos, Plan de vacantes, Plan de bienestar e incentivos, Plan de capacitación y Plan de seguridad y salud en el trabajo.  
Los planes temáticos antes mencionados se elaboraron en la vigencia 2021, dando como resultado el siguiente cumplimiento: Plan de capacitación (100%),  Plan de Incentivos Institucionales  (95,45%), Plan de Trabajo en seguridad y Salud en el Trabajo  (95,93%)Plan de previsión de recursos humanos (100%), Plan de vacantes (100%), 
Así las cosas, se cuenta con cumplimiento del indicador del 98.28 %.</t>
  </si>
  <si>
    <t>Para la vigencia 2021 se publicó en la página www.planeacionarmenia.gov.co de la Alcaldía de Armenia el Plan de Capacitaciones donde se programaron  un total de 23 capacitaciones: 1.Herramientas Para Estructurar El Conocimiento, 2. Procesamiento De Datos E Información, 3. Planificación Y Organización Del Conocimiento, 4. Competitividad E Innovación, 5. Liderazgo y Trabajo En Equipo, 6. Orientación  Al  Servicio, 7. Gestión Por Resultados, 8. Marcos Estratégicos De Gestión, Planeación, Direccionamiento, 9. Gerencia De Proyectos Públicos, 10. Gestión  Pública  Orientada  A  Resultados, 11. Procesos  De  Auditorías  De  Control  Interno  Efectivos, 12. Desarrollo Procesos, Herramientas, Estrategias De Control Para Cada Una De Las Líneas De Defensa Que Establece El Modelo Estándar De Control Interno (Meci). 13. Servicio Y Atención Al Ciudadano, 14. Lenguaje Claro, 15. Negociación Colectiva, 16. Participación Ciudadana, 17. Apropiación Y Uso De La Tecnología, 18. Mejoramiento De La Comunicación, 19. Pensamiento Sistémico, 20. Operación De Sistemas De Información Y Plataformas Tecnológicas Para La Gestión De Datos, 21. Comunicación Asertiva 22. Rendición de Cuentas, 23. Programación Neurolingüística Asociada Al Entorno Público. 
Hasta el 15 de diciembre del 2021 se realizaron las 23 capacitaciones que se plantearon, se programaron y se publicaron en la página de la Alcaldía; y que hacen parte de PIC: 1.Herramientas Para Estructurar El Conocimiento, 2. Procesamiento De Datos E Información, 3. Planificación Y Organización Del Conocimiento, 4. Competitividad E Innovación, 5. Liderazgo y Trabajo En Equipo, 6. Orientación  Al  Servicio, 7. Gestión Por Resultados, 8. Marcos Estratégicos De Gestión, Planeación, Direccionamiento, 9. Gerencia De Proyectos Públicos, 10. Gestión  Pública  Orientada  A  Resultados, 11. Procesos  De  Auditorías  De  Control  Interno  Efectivos, 12. Desarrollo Procesos, Herramientas, Estrategias De Control Para Cada Una De Las Líneas De Defensa Que Establece El Modelo Estándar De Control Interno (Meci). 13. Servicio Y Atención Al Ciudadano, 14. Lenguaje Claro, 15. Negociación Colectiva, 16. Participación Ciudadana, 17. Apropiación Y Uso De La Tecnología, 18. Mejoramiento De La Comunicación, 19. Pensamiento Sistémico, 20. Operación De Sistemas De Información Y Plataformas Tecnológicas Para La Gestión De Datos, 21. Comunicación Asertiva 22. Rendición de Cuentas, 23. Programación Neurolingüística Asociada Al Entorno Público.
Adicional en el transcurso del año se autorizaron 11 capacitaciones individuales. Para un total de capacitaciones incluidas las del PIC y las individuales de 34 capacitaciones realizadas.
de las 23 capacitaciones se realizaron 9 de ellas a través de gestión con las diferentes universidades y entidades educativas a nivel local y nacional y Las 14 capacitaciones restantes   se realizaron mediante el contrato de prestación de servicios 2021-2506 del 23 de julio 2021 y el cual fue adjudicado al señor RICARDO SAAVEDRA SIERRA. Con un porcentaje de ejecución del 100%.</t>
  </si>
  <si>
    <t xml:space="preserve">El Departamento Administrativo de fortalecimiento Institucional, a través del contrato N. DAJ-CM-005-2021 desarrollo el estudio de cargas laborales con el Consorcio Gestar Innovación por un valor de Ciento treinta y tres millones de pesos M/C ($133.000.000) con el objeto de realiza el estudio de cargas laborales en todas las dependencias de la administración Municipal el cual se ejecutó en su totalidad.
Las gestiones que se han adelantado por parte este Departamento Administrativo frente al tema de modernización del Municipio, que está contemplada en el plan de desarrollo 2020-2023, hasta la fecha:
1.   Se emitió la Circular No 51 del año 2021, por medio de la cual se dio a conocer a cada una de las dependencias del municipio, el inicio de las gestiones para el proceso de modernización y se estableció el cronograma de las mesas de trabajo con cada una de ellas.
2.   Efectuadas las mesas de trabajo y elaboradas las correspondientes actas, se remitió a cada una de las dependencias del municipio, los oficios solicitando el suministro de alguna información requerida para el proceso.
3.   El Departamento Administrativo de Hacienda, inició el proceso de modernización de manera prioritaria, ante la necesidad de asumir el servicio de “Gestor Catastral” ante la habilitación de IGAC, se realizaron las siguientes acciones: Elaboración del Estudio Técnico, elaboración del Proyecto de Acuerdo para presentar al Concejo Municipal con sus respectivos anexos técnicos.
Estas gestiones son uno de los principales insumos para la ejecución del estudio de cargas laborales.
</t>
  </si>
  <si>
    <t>Lider Fondo Territorial de Pensiones</t>
  </si>
  <si>
    <t>El plan de Bienestar Social ES PA TODOS vigencias 2021, publicado en la página www,planeaciónarmenia.gov.co desde el 31 de enero de 2021, contempla 22 actividades ( Cumpleaños de cada empleado, Promoción uso de la Bicicleta , Acuerdo de Voluntades con Gimnasios SMARFIT - BODYTECH, Día del, Día de la Mujer, Día del Agente de Tránsito, Tardes Recreativas, Día del Servidor Público, Formación en Artes o Artesanías, Promoción Programas de Vivienda, Mes del  Niño, Día del Bombero, Incentivos, Caminatas, Tradiciones Navideñas, Pausas Activas Virtuales, Rumba Terapias Virtuales, Ruta de la Felicidad, Preparación para los Pre pensionados, Programa Servimos, Adaptación al Cambio, Cultura Organizacional, Trabajo en Equipo); las cuales van encaminadas al bienestar de los funcionarios públicos de la administración municipal. 
Al día  31 de Diciembre de 2021 se llevaron a cabo 21 de las actividades de las propuestas : (Cumpleaños de cada empleado, Gimnasio - Acuerdo de Voluntades con Gimnasios SMARFIT - BODYTECH  Día de la Mujer, Día del Agente de Tránsito, Día del Servidor Público, Formación en Artes o Artesanías, Promoción Programas de Vivienda, Mes del Niño, Pausas Activas Virtuales, Rumba Terapias Virtuales, Ruta de la Felicidad, Preparación para los Pre pensionados, Programa Servimos, Adaptación Al Cambio, Cultura Organizacional, Trabajo en Equipo, Incentivos Institucionales, tardes recreativas, día Nacional del Bombero, Tradiciones Navideñas,)</t>
  </si>
  <si>
    <r>
      <t xml:space="preserve">SECRETARÍA O  ENTIDAD RESPONSABLE:  </t>
    </r>
    <r>
      <rPr>
        <b/>
        <u/>
        <sz val="14"/>
        <rFont val="Arial"/>
        <family val="2"/>
      </rPr>
      <t>3.1.DEPARTAMENTO ADMINISTRATIVO DE FORTALECIMIENTO INSTITUCIONAL</t>
    </r>
  </si>
  <si>
    <t>Semáforo Alcance de la Meta:
Verde Oscuro  (100%) 
Amarillo (90%) 
 Rojo (75% )</t>
  </si>
  <si>
    <t>Periodo de corte: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</si>
</sst>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 #,##0.00\ _€_-;\-* #,##0.00\ _€_-;_-* &quot;-&quot;??\ _€_-;_-@_-"/>
    <numFmt numFmtId="165" formatCode="_(&quot;$&quot;* #,##0.00_);_(&quot;$&quot;* \(#,##0.00\);_(&quot;$&quot;* &quot;-&quot;??_);_(@_)"/>
    <numFmt numFmtId="166" formatCode="_(* #,##0.00_);_(* \(#,##0.00\);_(* &quot;-&quot;??_);_(@_)"/>
    <numFmt numFmtId="167" formatCode="_(* #,##0_);_(* \(#,##0\);_(* &quot;-&quot;??_);_(@_)"/>
    <numFmt numFmtId="168" formatCode="&quot;$&quot;\ #,##0"/>
    <numFmt numFmtId="169" formatCode="0.000"/>
    <numFmt numFmtId="170" formatCode="0.0%"/>
  </numFmts>
  <fonts count="15" x14ac:knownFonts="1">
    <font>
      <sz val="10"/>
      <name val="Arial"/>
      <family val="2"/>
    </font>
    <font>
      <sz val="10"/>
      <name val="Arial"/>
      <family val="2"/>
    </font>
    <font>
      <sz val="11"/>
      <color indexed="60"/>
      <name val="Calibri"/>
      <family val="2"/>
    </font>
    <font>
      <b/>
      <sz val="11"/>
      <color indexed="8"/>
      <name val="Calibri"/>
      <family val="2"/>
    </font>
    <font>
      <sz val="10"/>
      <name val="Arial"/>
      <family val="2"/>
    </font>
    <font>
      <sz val="12"/>
      <name val="Arial"/>
      <family val="2"/>
    </font>
    <font>
      <b/>
      <sz val="12"/>
      <name val="Arial"/>
      <family val="2"/>
    </font>
    <font>
      <b/>
      <sz val="14"/>
      <name val="Arial"/>
      <family val="2"/>
    </font>
    <font>
      <b/>
      <sz val="10"/>
      <name val="Arial"/>
      <family val="2"/>
    </font>
    <font>
      <sz val="8"/>
      <name val="Arial"/>
      <family val="2"/>
    </font>
    <font>
      <sz val="11"/>
      <color theme="1"/>
      <name val="Calibri"/>
      <family val="2"/>
      <scheme val="minor"/>
    </font>
    <font>
      <sz val="14"/>
      <name val="Arial"/>
      <family val="2"/>
    </font>
    <font>
      <b/>
      <u/>
      <sz val="14"/>
      <name val="Arial"/>
      <family val="2"/>
    </font>
    <font>
      <b/>
      <sz val="14"/>
      <color theme="1"/>
      <name val="Arial"/>
      <family val="2"/>
    </font>
    <font>
      <sz val="14"/>
      <color rgb="FFFF0000"/>
      <name val="Arial"/>
      <family val="2"/>
    </font>
  </fonts>
  <fills count="10">
    <fill>
      <patternFill patternType="none"/>
    </fill>
    <fill>
      <patternFill patternType="gray125"/>
    </fill>
    <fill>
      <patternFill patternType="solid">
        <fgColor indexed="43"/>
        <bgColor indexed="26"/>
      </patternFill>
    </fill>
    <fill>
      <patternFill patternType="solid">
        <fgColor rgb="FFFFE699"/>
        <bgColor rgb="FF000000"/>
      </patternFill>
    </fill>
    <fill>
      <patternFill patternType="solid">
        <fgColor theme="0" tint="-0.14999847407452621"/>
        <bgColor indexed="64"/>
      </patternFill>
    </fill>
    <fill>
      <patternFill patternType="solid">
        <fgColor rgb="FFFFFF9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D9E1F2"/>
        <bgColor rgb="FF000000"/>
      </patternFill>
    </fill>
  </fills>
  <borders count="35">
    <border>
      <left/>
      <right/>
      <top/>
      <bottom/>
      <diagonal/>
    </border>
    <border>
      <left/>
      <right/>
      <top style="thin">
        <color indexed="62"/>
      </top>
      <bottom style="double">
        <color indexed="62"/>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166" fontId="1" fillId="0" borderId="0" applyFill="0" applyBorder="0" applyAlignment="0" applyProtection="0"/>
    <xf numFmtId="165" fontId="1" fillId="0" borderId="0" applyFill="0" applyBorder="0" applyAlignment="0" applyProtection="0"/>
    <xf numFmtId="0" fontId="2" fillId="2" borderId="0" applyNumberFormat="0" applyBorder="0" applyAlignment="0" applyProtection="0"/>
    <xf numFmtId="0" fontId="10" fillId="0" borderId="0"/>
    <xf numFmtId="0" fontId="4" fillId="0" borderId="0"/>
    <xf numFmtId="0" fontId="10" fillId="0" borderId="0"/>
    <xf numFmtId="9" fontId="1" fillId="0" borderId="0" applyFill="0" applyBorder="0" applyAlignment="0" applyProtection="0"/>
    <xf numFmtId="0" fontId="3" fillId="0" borderId="1" applyNumberFormat="0" applyFill="0" applyAlignment="0" applyProtection="0"/>
  </cellStyleXfs>
  <cellXfs count="174">
    <xf numFmtId="0" fontId="0" fillId="0" borderId="0" xfId="0"/>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168" fontId="6" fillId="0" borderId="0" xfId="0" applyNumberFormat="1" applyFont="1" applyAlignment="1">
      <alignment vertical="center" wrapText="1"/>
    </xf>
    <xf numFmtId="168" fontId="5"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9" fillId="0" borderId="0" xfId="0" applyFont="1" applyAlignment="1">
      <alignment vertical="center"/>
    </xf>
    <xf numFmtId="0" fontId="8" fillId="0" borderId="0" xfId="0" applyFont="1" applyAlignment="1">
      <alignment vertical="center"/>
    </xf>
    <xf numFmtId="10" fontId="5" fillId="0" borderId="0" xfId="0" applyNumberFormat="1" applyFont="1" applyAlignment="1">
      <alignment horizontal="center" vertical="center" wrapText="1"/>
    </xf>
    <xf numFmtId="9" fontId="1" fillId="0" borderId="0" xfId="7" applyAlignment="1">
      <alignment horizontal="center"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0" fontId="11" fillId="0" borderId="0" xfId="0" applyFont="1" applyAlignment="1">
      <alignment vertical="center" wrapText="1"/>
    </xf>
    <xf numFmtId="10" fontId="11" fillId="0" borderId="0" xfId="0" applyNumberFormat="1" applyFont="1" applyAlignment="1">
      <alignment vertical="center" wrapText="1"/>
    </xf>
    <xf numFmtId="0" fontId="11" fillId="0" borderId="2" xfId="0" applyFont="1" applyBorder="1" applyAlignment="1">
      <alignment horizontal="justify"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7" fillId="0" borderId="24" xfId="0" applyFont="1" applyBorder="1" applyAlignment="1">
      <alignment horizontal="left"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10" fontId="7" fillId="0" borderId="0" xfId="0" applyNumberFormat="1" applyFont="1" applyAlignment="1">
      <alignment horizontal="center" vertical="center" wrapText="1"/>
    </xf>
    <xf numFmtId="168" fontId="11" fillId="0" borderId="0" xfId="0" applyNumberFormat="1" applyFont="1" applyAlignment="1">
      <alignment horizontal="justify" vertical="center" wrapText="1"/>
    </xf>
    <xf numFmtId="0" fontId="7" fillId="0" borderId="25" xfId="0" applyFont="1" applyBorder="1" applyAlignment="1">
      <alignment horizontal="center" vertical="center" wrapText="1"/>
    </xf>
    <xf numFmtId="0" fontId="7" fillId="5" borderId="25" xfId="0" applyFont="1" applyFill="1" applyBorder="1" applyAlignment="1">
      <alignment horizontal="center" vertical="center" wrapText="1"/>
    </xf>
    <xf numFmtId="10" fontId="7" fillId="5" borderId="25" xfId="0" applyNumberFormat="1" applyFont="1" applyFill="1" applyBorder="1" applyAlignment="1">
      <alignment horizontal="center" vertical="center" wrapText="1"/>
    </xf>
    <xf numFmtId="10" fontId="7" fillId="6" borderId="25" xfId="0" applyNumberFormat="1" applyFont="1" applyFill="1" applyBorder="1" applyAlignment="1">
      <alignment horizontal="center" vertical="center" wrapText="1"/>
    </xf>
    <xf numFmtId="10" fontId="7" fillId="6" borderId="26" xfId="0" applyNumberFormat="1"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9" fontId="11" fillId="0" borderId="3"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7" applyNumberFormat="1" applyFont="1" applyFill="1" applyBorder="1" applyAlignment="1">
      <alignment horizontal="center" vertical="center" wrapText="1"/>
    </xf>
    <xf numFmtId="10" fontId="11" fillId="0" borderId="3" xfId="0" applyNumberFormat="1" applyFont="1" applyBorder="1" applyAlignment="1">
      <alignment horizontal="center" vertical="center" wrapText="1"/>
    </xf>
    <xf numFmtId="168" fontId="11" fillId="0" borderId="3" xfId="0" applyNumberFormat="1" applyFont="1" applyBorder="1" applyAlignment="1">
      <alignment horizontal="right" vertical="center" wrapText="1"/>
    </xf>
    <xf numFmtId="168" fontId="11" fillId="0" borderId="3" xfId="0" applyNumberFormat="1" applyFont="1" applyFill="1" applyBorder="1" applyAlignment="1">
      <alignment horizontal="right" vertical="center" wrapText="1"/>
    </xf>
    <xf numFmtId="167" fontId="11" fillId="0" borderId="3" xfId="1" applyNumberFormat="1" applyFont="1" applyFill="1" applyBorder="1" applyAlignment="1">
      <alignment horizontal="center" vertical="center" wrapText="1"/>
    </xf>
    <xf numFmtId="168" fontId="11" fillId="8" borderId="3" xfId="0" applyNumberFormat="1" applyFont="1" applyFill="1" applyBorder="1" applyAlignment="1">
      <alignment horizontal="justify" vertical="center" wrapText="1"/>
    </xf>
    <xf numFmtId="0" fontId="11" fillId="0" borderId="4" xfId="0" applyFont="1" applyBorder="1" applyAlignment="1">
      <alignment horizontal="center" vertical="center" wrapText="1"/>
    </xf>
    <xf numFmtId="0" fontId="11" fillId="0" borderId="3" xfId="0" applyFont="1" applyBorder="1" applyAlignment="1">
      <alignment horizontal="justify" vertical="center" wrapText="1"/>
    </xf>
    <xf numFmtId="169" fontId="11" fillId="0" borderId="3"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0" fontId="11" fillId="0" borderId="3" xfId="0" quotePrefix="1" applyFont="1" applyBorder="1" applyAlignment="1">
      <alignment vertical="center" wrapText="1"/>
    </xf>
    <xf numFmtId="168" fontId="11" fillId="0" borderId="3" xfId="0" applyNumberFormat="1" applyFont="1" applyBorder="1" applyAlignment="1">
      <alignment horizontal="justify" vertical="center" wrapText="1"/>
    </xf>
    <xf numFmtId="168" fontId="11" fillId="0" borderId="3" xfId="0" applyNumberFormat="1" applyFont="1" applyFill="1" applyBorder="1" applyAlignment="1">
      <alignment horizontal="justify" vertical="center" wrapText="1"/>
    </xf>
    <xf numFmtId="168"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7" fillId="3"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9" fontId="11" fillId="0" borderId="15" xfId="0" applyNumberFormat="1" applyFont="1" applyBorder="1" applyAlignment="1">
      <alignment horizontal="center" vertical="center" wrapText="1"/>
    </xf>
    <xf numFmtId="0" fontId="11" fillId="0" borderId="15" xfId="0" applyFont="1" applyBorder="1" applyAlignment="1">
      <alignment horizontal="justify" vertical="center" wrapText="1"/>
    </xf>
    <xf numFmtId="0" fontId="11" fillId="0" borderId="19" xfId="0" applyFont="1" applyBorder="1" applyAlignment="1">
      <alignment horizontal="center" vertical="center" wrapText="1"/>
    </xf>
    <xf numFmtId="0" fontId="11" fillId="0" borderId="15" xfId="0" applyFont="1" applyFill="1" applyBorder="1" applyAlignment="1">
      <alignment horizontal="left" vertical="center" wrapText="1"/>
    </xf>
    <xf numFmtId="170" fontId="11" fillId="0" borderId="3" xfId="7" applyNumberFormat="1" applyFont="1" applyFill="1" applyBorder="1" applyAlignment="1">
      <alignment horizontal="center" vertical="center" wrapText="1"/>
    </xf>
    <xf numFmtId="10" fontId="11" fillId="0" borderId="15" xfId="0" applyNumberFormat="1" applyFont="1" applyBorder="1" applyAlignment="1">
      <alignment horizontal="center" vertical="center" wrapText="1"/>
    </xf>
    <xf numFmtId="168" fontId="11" fillId="0" borderId="15" xfId="0" applyNumberFormat="1" applyFont="1" applyBorder="1" applyAlignment="1">
      <alignment horizontal="right" vertical="center" wrapText="1"/>
    </xf>
    <xf numFmtId="168" fontId="11" fillId="0" borderId="15"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7" fillId="4" borderId="20" xfId="0" applyFont="1" applyFill="1" applyBorder="1" applyAlignment="1">
      <alignment horizontal="right" vertical="center" wrapText="1"/>
    </xf>
    <xf numFmtId="0" fontId="7" fillId="4" borderId="0" xfId="0" applyFont="1" applyFill="1" applyBorder="1" applyAlignment="1">
      <alignment horizontal="right" vertical="center" wrapText="1"/>
    </xf>
    <xf numFmtId="0" fontId="7" fillId="4" borderId="2" xfId="0" applyFont="1" applyFill="1" applyBorder="1" applyAlignment="1">
      <alignment horizontal="right" vertical="center" wrapText="1"/>
    </xf>
    <xf numFmtId="168" fontId="7" fillId="4" borderId="2" xfId="0" applyNumberFormat="1" applyFont="1" applyFill="1" applyBorder="1" applyAlignment="1">
      <alignment horizontal="right" vertical="center" wrapText="1"/>
    </xf>
    <xf numFmtId="0" fontId="11" fillId="4" borderId="2" xfId="0" applyFont="1" applyFill="1" applyBorder="1" applyAlignment="1">
      <alignment horizontal="center" vertical="center" wrapText="1"/>
    </xf>
    <xf numFmtId="0" fontId="7" fillId="4" borderId="31" xfId="0" applyFont="1" applyFill="1" applyBorder="1" applyAlignment="1">
      <alignment horizontal="right" vertical="center" wrapText="1"/>
    </xf>
    <xf numFmtId="0" fontId="7" fillId="4" borderId="10" xfId="0" applyFont="1" applyFill="1" applyBorder="1" applyAlignment="1">
      <alignment horizontal="right" vertical="center" wrapText="1"/>
    </xf>
    <xf numFmtId="0" fontId="7" fillId="4" borderId="9" xfId="0" applyFont="1" applyFill="1" applyBorder="1" applyAlignment="1">
      <alignment horizontal="right" vertical="center" wrapText="1"/>
    </xf>
    <xf numFmtId="168" fontId="7" fillId="4" borderId="9" xfId="0" applyNumberFormat="1" applyFont="1" applyFill="1" applyBorder="1" applyAlignment="1">
      <alignment horizontal="right" vertical="center" wrapText="1"/>
    </xf>
    <xf numFmtId="0" fontId="11" fillId="4" borderId="9"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Alignment="1">
      <alignment horizontal="left" vertical="center" wrapText="1"/>
    </xf>
    <xf numFmtId="165" fontId="11" fillId="0" borderId="0" xfId="2"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1" fillId="0" borderId="10" xfId="0" applyFont="1" applyBorder="1" applyAlignment="1">
      <alignment vertical="center" wrapText="1"/>
    </xf>
    <xf numFmtId="44" fontId="11" fillId="0" borderId="0" xfId="0" applyNumberFormat="1" applyFont="1" applyAlignment="1">
      <alignment horizontal="center" vertical="center" wrapText="1"/>
    </xf>
    <xf numFmtId="0" fontId="7" fillId="0" borderId="0" xfId="0" applyFont="1" applyAlignment="1">
      <alignment vertical="center"/>
    </xf>
    <xf numFmtId="0" fontId="14" fillId="0" borderId="0" xfId="0" applyFont="1" applyAlignment="1">
      <alignment horizontal="center" vertical="center" wrapText="1"/>
    </xf>
    <xf numFmtId="0" fontId="7" fillId="0" borderId="0" xfId="0" applyFont="1" applyAlignment="1">
      <alignment horizontal="left" vertical="center" wrapText="1"/>
    </xf>
    <xf numFmtId="0" fontId="11" fillId="0" borderId="0" xfId="0" applyFont="1" applyAlignment="1">
      <alignment vertical="center"/>
    </xf>
    <xf numFmtId="0" fontId="14" fillId="0" borderId="0" xfId="0" applyFont="1" applyAlignment="1">
      <alignment vertical="center" wrapText="1"/>
    </xf>
    <xf numFmtId="164" fontId="11" fillId="0" borderId="0" xfId="0" applyNumberFormat="1" applyFont="1" applyAlignment="1">
      <alignment horizontal="center" vertical="center" wrapText="1"/>
    </xf>
    <xf numFmtId="0" fontId="11" fillId="0" borderId="3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justify" vertical="center" wrapText="1"/>
    </xf>
    <xf numFmtId="9" fontId="11" fillId="0" borderId="6"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left" vertical="center" wrapText="1"/>
    </xf>
    <xf numFmtId="10" fontId="11" fillId="0" borderId="6" xfId="0" applyNumberFormat="1" applyFont="1" applyFill="1" applyBorder="1" applyAlignment="1">
      <alignment horizontal="center" vertical="center" wrapText="1"/>
    </xf>
    <xf numFmtId="0" fontId="11" fillId="0" borderId="6" xfId="0" quotePrefix="1" applyFont="1" applyFill="1" applyBorder="1" applyAlignment="1">
      <alignment horizontal="center" vertical="center" wrapText="1"/>
    </xf>
    <xf numFmtId="168" fontId="11" fillId="0" borderId="6" xfId="0" applyNumberFormat="1" applyFont="1" applyFill="1" applyBorder="1" applyAlignment="1">
      <alignment horizontal="right" vertical="center" wrapText="1"/>
    </xf>
    <xf numFmtId="168" fontId="11" fillId="0" borderId="6"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7" fillId="0" borderId="20" xfId="0" applyFont="1" applyFill="1" applyBorder="1" applyAlignment="1">
      <alignment horizontal="right" vertical="center" wrapText="1"/>
    </xf>
    <xf numFmtId="0" fontId="7" fillId="0" borderId="0" xfId="0" applyFont="1" applyFill="1" applyBorder="1" applyAlignment="1">
      <alignment horizontal="right" vertical="center" wrapText="1"/>
    </xf>
    <xf numFmtId="168" fontId="7" fillId="0" borderId="0" xfId="0" applyNumberFormat="1" applyFont="1" applyFill="1" applyBorder="1" applyAlignment="1">
      <alignment horizontal="right" vertical="center" wrapText="1"/>
    </xf>
    <xf numFmtId="0" fontId="11" fillId="0" borderId="2"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9" fontId="7" fillId="0" borderId="0"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7" borderId="29"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7" fillId="0" borderId="0" xfId="0" applyFont="1" applyAlignment="1">
      <alignment horizontal="left" vertical="center" wrapText="1"/>
    </xf>
    <xf numFmtId="168" fontId="7" fillId="4" borderId="27" xfId="0" applyNumberFormat="1" applyFont="1" applyFill="1" applyBorder="1" applyAlignment="1">
      <alignment horizontal="right" vertical="center" wrapText="1"/>
    </xf>
    <xf numFmtId="168" fontId="7" fillId="4" borderId="28" xfId="0" applyNumberFormat="1" applyFont="1" applyFill="1" applyBorder="1" applyAlignment="1">
      <alignment horizontal="right" vertical="center" wrapText="1"/>
    </xf>
    <xf numFmtId="0" fontId="11" fillId="0" borderId="0" xfId="0" applyFont="1" applyAlignment="1">
      <alignment horizontal="left" vertical="center" wrapText="1"/>
    </xf>
    <xf numFmtId="10" fontId="11" fillId="4" borderId="27" xfId="0" applyNumberFormat="1" applyFont="1" applyFill="1" applyBorder="1" applyAlignment="1">
      <alignment horizontal="center" vertical="center" wrapText="1"/>
    </xf>
    <xf numFmtId="10" fontId="11" fillId="4" borderId="28"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9" xfId="0" applyFont="1" applyBorder="1" applyAlignment="1">
      <alignment horizontal="left" vertical="center"/>
    </xf>
    <xf numFmtId="0" fontId="7" fillId="0" borderId="24" xfId="0" applyFont="1" applyBorder="1" applyAlignment="1">
      <alignment horizontal="left" vertical="center"/>
    </xf>
    <xf numFmtId="0" fontId="7" fillId="0" borderId="30" xfId="0" applyFont="1" applyBorder="1" applyAlignment="1">
      <alignment horizontal="left" vertical="center"/>
    </xf>
    <xf numFmtId="0" fontId="7" fillId="0" borderId="10" xfId="0" applyFont="1" applyBorder="1" applyAlignment="1">
      <alignment horizontal="left" vertical="center"/>
    </xf>
    <xf numFmtId="0" fontId="7" fillId="0" borderId="29"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left" vertical="center" wrapText="1"/>
    </xf>
    <xf numFmtId="0" fontId="7" fillId="0" borderId="24" xfId="0" applyFont="1" applyBorder="1" applyAlignment="1">
      <alignment horizontal="left" vertical="center" wrapText="1"/>
    </xf>
    <xf numFmtId="0" fontId="11" fillId="0" borderId="0" xfId="0" applyFont="1" applyAlignment="1">
      <alignment horizontal="center" vertical="center" wrapText="1"/>
    </xf>
    <xf numFmtId="1" fontId="11" fillId="0" borderId="8"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3" xfId="0" applyFont="1" applyBorder="1" applyAlignment="1">
      <alignment horizontal="center" vertical="center" wrapText="1"/>
    </xf>
    <xf numFmtId="0" fontId="13" fillId="7" borderId="12"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29" xfId="0" applyFont="1" applyFill="1" applyBorder="1" applyAlignment="1">
      <alignment horizontal="center" vertical="center"/>
    </xf>
    <xf numFmtId="0" fontId="13" fillId="7" borderId="24" xfId="0" applyFont="1" applyFill="1" applyBorder="1" applyAlignment="1">
      <alignment horizontal="center" vertical="center"/>
    </xf>
    <xf numFmtId="0" fontId="13" fillId="7" borderId="30" xfId="0" applyFont="1" applyFill="1" applyBorder="1" applyAlignment="1">
      <alignment horizontal="center" vertical="center"/>
    </xf>
  </cellXfs>
  <cellStyles count="9">
    <cellStyle name="Millares" xfId="1" builtinId="3"/>
    <cellStyle name="Moneda" xfId="2" builtinId="4"/>
    <cellStyle name="Neutral" xfId="3" builtinId="28" customBuiltin="1"/>
    <cellStyle name="Normal" xfId="0" builtinId="0"/>
    <cellStyle name="Normal 2" xfId="4" xr:uid="{00000000-0005-0000-0000-000004000000}"/>
    <cellStyle name="Normal 3" xfId="5" xr:uid="{00000000-0005-0000-0000-000005000000}"/>
    <cellStyle name="Normal 4" xfId="6" xr:uid="{00000000-0005-0000-0000-000006000000}"/>
    <cellStyle name="Porcentaje" xfId="7" builtinId="5"/>
    <cellStyle name="Total"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1082675</xdr:colOff>
      <xdr:row>0</xdr:row>
      <xdr:rowOff>104775</xdr:rowOff>
    </xdr:from>
    <xdr:to>
      <xdr:col>0</xdr:col>
      <xdr:colOff>2101850</xdr:colOff>
      <xdr:row>3</xdr:row>
      <xdr:rowOff>175962</xdr:rowOff>
    </xdr:to>
    <xdr:pic>
      <xdr:nvPicPr>
        <xdr:cNvPr id="6744" name="3 Imagen" descr="E:\DOCUMENTOS LENIS\Memoria pasar\1Escudo.jpg">
          <a:extLst>
            <a:ext uri="{FF2B5EF4-FFF2-40B4-BE49-F238E27FC236}">
              <a16:creationId xmlns:a16="http://schemas.microsoft.com/office/drawing/2014/main" id="{7A9056B1-A80A-44F2-8406-2F3876FC7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675" y="104775"/>
          <a:ext cx="1019175" cy="1036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1"/>
  <sheetViews>
    <sheetView showGridLines="0" tabSelected="1" view="pageBreakPreview" topLeftCell="A28" zoomScale="58" zoomScaleNormal="12" zoomScaleSheetLayoutView="58" workbookViewId="0">
      <selection activeCell="H36" sqref="H36"/>
    </sheetView>
  </sheetViews>
  <sheetFormatPr baseColWidth="10" defaultColWidth="11.453125" defaultRowHeight="15.5" x14ac:dyDescent="0.25"/>
  <cols>
    <col min="1" max="1" width="35.453125" style="3" customWidth="1"/>
    <col min="2" max="2" width="21.54296875" style="3" customWidth="1"/>
    <col min="3" max="4" width="35.453125" style="3" customWidth="1"/>
    <col min="5" max="5" width="9.453125" style="3" customWidth="1"/>
    <col min="6" max="6" width="16.54296875" style="3" customWidth="1"/>
    <col min="7" max="7" width="20.453125" style="3" customWidth="1"/>
    <col min="8" max="8" width="24.54296875" style="3" customWidth="1"/>
    <col min="9" max="9" width="0.1796875" style="3" customWidth="1"/>
    <col min="10" max="10" width="14" style="3" customWidth="1"/>
    <col min="11" max="11" width="17.54296875" style="3" customWidth="1"/>
    <col min="12" max="12" width="21" style="3" customWidth="1"/>
    <col min="13" max="13" width="20.54296875" style="3" customWidth="1"/>
    <col min="14" max="14" width="37.453125" style="3" customWidth="1"/>
    <col min="15" max="15" width="40.453125" style="3" customWidth="1"/>
    <col min="16" max="16" width="21" style="3" customWidth="1"/>
    <col min="17" max="18" width="21.453125" style="3" customWidth="1"/>
    <col min="19" max="19" width="35.6328125" style="3" customWidth="1"/>
    <col min="20" max="20" width="48.08984375" style="3" customWidth="1"/>
    <col min="21" max="21" width="22" style="3" customWidth="1"/>
    <col min="22" max="26" width="26.453125" style="7" customWidth="1"/>
    <col min="27" max="27" width="92.1796875" style="7" customWidth="1"/>
    <col min="28" max="28" width="22.54296875" style="3" customWidth="1"/>
    <col min="29" max="29" width="80.453125" style="1" customWidth="1"/>
    <col min="30" max="16384" width="11.453125" style="2"/>
  </cols>
  <sheetData>
    <row r="1" spans="1:29" s="8" customFormat="1" ht="30.75" customHeight="1" x14ac:dyDescent="0.25">
      <c r="A1" s="137"/>
      <c r="B1" s="138"/>
      <c r="C1" s="143" t="s">
        <v>0</v>
      </c>
      <c r="D1" s="144"/>
      <c r="E1" s="144"/>
      <c r="F1" s="144"/>
      <c r="G1" s="144"/>
      <c r="H1" s="144"/>
      <c r="I1" s="144"/>
      <c r="J1" s="144"/>
      <c r="K1" s="144"/>
      <c r="L1" s="144"/>
      <c r="M1" s="144"/>
      <c r="N1" s="144"/>
      <c r="O1" s="144"/>
      <c r="P1" s="144"/>
      <c r="Q1" s="144"/>
      <c r="R1" s="144"/>
      <c r="S1" s="144"/>
      <c r="T1" s="144"/>
      <c r="U1" s="144"/>
      <c r="V1" s="144"/>
      <c r="W1" s="144"/>
      <c r="X1" s="144"/>
      <c r="Y1" s="144"/>
      <c r="Z1" s="144"/>
      <c r="AA1" s="145"/>
      <c r="AB1" s="14" t="s">
        <v>1</v>
      </c>
    </row>
    <row r="2" spans="1:29" s="8" customFormat="1" ht="25.5" customHeight="1" x14ac:dyDescent="0.25">
      <c r="A2" s="139"/>
      <c r="B2" s="140"/>
      <c r="C2" s="15"/>
      <c r="D2" s="16"/>
      <c r="E2" s="16"/>
      <c r="F2" s="16"/>
      <c r="G2" s="16"/>
      <c r="H2" s="16"/>
      <c r="I2" s="16"/>
      <c r="J2" s="16"/>
      <c r="K2" s="16"/>
      <c r="L2" s="16"/>
      <c r="M2" s="16"/>
      <c r="N2" s="16"/>
      <c r="O2" s="16"/>
      <c r="P2" s="16"/>
      <c r="Q2" s="16"/>
      <c r="R2" s="16"/>
      <c r="S2" s="17"/>
      <c r="T2" s="16"/>
      <c r="U2" s="16"/>
      <c r="V2" s="16"/>
      <c r="W2" s="16"/>
      <c r="X2" s="16"/>
      <c r="Y2" s="16"/>
      <c r="Z2" s="16"/>
      <c r="AA2" s="18"/>
      <c r="AB2" s="19" t="s">
        <v>2</v>
      </c>
    </row>
    <row r="3" spans="1:29" s="8" customFormat="1" ht="20.25" customHeight="1" x14ac:dyDescent="0.25">
      <c r="A3" s="139"/>
      <c r="B3" s="140"/>
      <c r="C3" s="146" t="s">
        <v>3</v>
      </c>
      <c r="D3" s="147"/>
      <c r="E3" s="147"/>
      <c r="F3" s="147"/>
      <c r="G3" s="147"/>
      <c r="H3" s="147"/>
      <c r="I3" s="147"/>
      <c r="J3" s="147"/>
      <c r="K3" s="147"/>
      <c r="L3" s="147"/>
      <c r="M3" s="147"/>
      <c r="N3" s="147"/>
      <c r="O3" s="147"/>
      <c r="P3" s="147"/>
      <c r="Q3" s="147"/>
      <c r="R3" s="147"/>
      <c r="S3" s="147"/>
      <c r="T3" s="147"/>
      <c r="U3" s="147"/>
      <c r="V3" s="147"/>
      <c r="W3" s="147"/>
      <c r="X3" s="147"/>
      <c r="Y3" s="147"/>
      <c r="Z3" s="147"/>
      <c r="AA3" s="148"/>
      <c r="AB3" s="19" t="s">
        <v>4</v>
      </c>
    </row>
    <row r="4" spans="1:29" s="8" customFormat="1" ht="27.75" customHeight="1" thickBot="1" x14ac:dyDescent="0.3">
      <c r="A4" s="141"/>
      <c r="B4" s="142"/>
      <c r="C4" s="149" t="s">
        <v>5</v>
      </c>
      <c r="D4" s="150"/>
      <c r="E4" s="150"/>
      <c r="F4" s="150"/>
      <c r="G4" s="150"/>
      <c r="H4" s="150"/>
      <c r="I4" s="150"/>
      <c r="J4" s="150"/>
      <c r="K4" s="150"/>
      <c r="L4" s="150"/>
      <c r="M4" s="150"/>
      <c r="N4" s="150"/>
      <c r="O4" s="150"/>
      <c r="P4" s="150"/>
      <c r="Q4" s="150"/>
      <c r="R4" s="150"/>
      <c r="S4" s="150"/>
      <c r="T4" s="150"/>
      <c r="U4" s="150"/>
      <c r="V4" s="150"/>
      <c r="W4" s="150"/>
      <c r="X4" s="150"/>
      <c r="Y4" s="150"/>
      <c r="Z4" s="150"/>
      <c r="AA4" s="151"/>
      <c r="AB4" s="20" t="s">
        <v>6</v>
      </c>
    </row>
    <row r="5" spans="1:29" s="8" customFormat="1" ht="20.25" customHeight="1" thickBot="1" x14ac:dyDescent="0.3">
      <c r="A5" s="152" t="s">
        <v>7</v>
      </c>
      <c r="B5" s="153"/>
      <c r="C5" s="153"/>
      <c r="D5" s="153"/>
      <c r="E5" s="153"/>
      <c r="F5" s="153"/>
      <c r="G5" s="154"/>
      <c r="H5" s="155" t="s">
        <v>135</v>
      </c>
      <c r="I5" s="155"/>
      <c r="J5" s="155"/>
      <c r="K5" s="155"/>
      <c r="L5" s="155"/>
      <c r="M5" s="155"/>
      <c r="N5" s="156"/>
      <c r="O5" s="157"/>
      <c r="P5" s="157"/>
      <c r="Q5" s="157"/>
      <c r="R5" s="157"/>
      <c r="S5" s="157"/>
      <c r="T5" s="157"/>
      <c r="U5" s="157"/>
      <c r="V5" s="157"/>
      <c r="W5" s="157"/>
      <c r="X5" s="157"/>
      <c r="Y5" s="157"/>
      <c r="Z5" s="157"/>
      <c r="AA5" s="157"/>
      <c r="AB5" s="158"/>
    </row>
    <row r="6" spans="1:29" s="8" customFormat="1" ht="24" customHeight="1" thickBot="1" x14ac:dyDescent="0.3">
      <c r="A6" s="159" t="s">
        <v>133</v>
      </c>
      <c r="B6" s="160"/>
      <c r="C6" s="160"/>
      <c r="D6" s="160"/>
      <c r="E6" s="160"/>
      <c r="F6" s="160"/>
      <c r="G6" s="160"/>
      <c r="H6" s="160"/>
      <c r="I6" s="160"/>
      <c r="J6" s="160"/>
      <c r="K6" s="21"/>
      <c r="L6" s="123" t="s">
        <v>8</v>
      </c>
      <c r="M6" s="121"/>
      <c r="N6" s="121"/>
      <c r="O6" s="121"/>
      <c r="P6" s="121"/>
      <c r="Q6" s="121"/>
      <c r="R6" s="121"/>
      <c r="S6" s="121"/>
      <c r="T6" s="121"/>
      <c r="U6" s="121"/>
      <c r="V6" s="121"/>
      <c r="W6" s="121"/>
      <c r="X6" s="121"/>
      <c r="Y6" s="121"/>
      <c r="Z6" s="121"/>
      <c r="AA6" s="121"/>
      <c r="AB6" s="122"/>
    </row>
    <row r="7" spans="1:29" s="9" customFormat="1" ht="9" customHeight="1" thickBot="1" x14ac:dyDescent="0.3">
      <c r="A7" s="161"/>
      <c r="B7" s="161"/>
      <c r="C7" s="161"/>
      <c r="D7" s="161"/>
      <c r="E7" s="161"/>
      <c r="F7" s="161"/>
      <c r="G7" s="161"/>
      <c r="H7" s="22"/>
      <c r="I7" s="23"/>
      <c r="J7" s="23"/>
      <c r="K7" s="23"/>
      <c r="L7" s="23"/>
      <c r="M7" s="23"/>
      <c r="N7" s="23"/>
      <c r="O7" s="23"/>
      <c r="P7" s="23"/>
      <c r="Q7" s="23"/>
      <c r="R7" s="23"/>
      <c r="S7" s="24"/>
      <c r="T7" s="23"/>
      <c r="U7" s="23"/>
      <c r="V7" s="23"/>
      <c r="W7" s="23"/>
      <c r="X7" s="23"/>
      <c r="Y7" s="23"/>
      <c r="Z7" s="23"/>
      <c r="AA7" s="25"/>
      <c r="AB7" s="23"/>
    </row>
    <row r="8" spans="1:29" s="9" customFormat="1" ht="24.4" customHeight="1" thickBot="1" x14ac:dyDescent="0.3">
      <c r="A8" s="124" t="s">
        <v>9</v>
      </c>
      <c r="B8" s="125"/>
      <c r="C8" s="125"/>
      <c r="D8" s="125"/>
      <c r="E8" s="125"/>
      <c r="F8" s="125"/>
      <c r="G8" s="125"/>
      <c r="H8" s="125"/>
      <c r="I8" s="125"/>
      <c r="J8" s="125"/>
      <c r="K8" s="125"/>
      <c r="L8" s="121" t="s">
        <v>10</v>
      </c>
      <c r="M8" s="121"/>
      <c r="N8" s="122"/>
      <c r="O8" s="123" t="s">
        <v>11</v>
      </c>
      <c r="P8" s="121"/>
      <c r="Q8" s="122"/>
      <c r="R8" s="123" t="s">
        <v>12</v>
      </c>
      <c r="S8" s="122"/>
      <c r="T8" s="123" t="s">
        <v>13</v>
      </c>
      <c r="U8" s="121"/>
      <c r="V8" s="121"/>
      <c r="W8" s="121"/>
      <c r="X8" s="122"/>
      <c r="Y8" s="123" t="s">
        <v>14</v>
      </c>
      <c r="Z8" s="121"/>
      <c r="AA8" s="26" t="s">
        <v>15</v>
      </c>
      <c r="AB8" s="26" t="s">
        <v>16</v>
      </c>
    </row>
    <row r="9" spans="1:29" s="10" customFormat="1" ht="24" customHeight="1" thickBot="1" x14ac:dyDescent="0.3">
      <c r="A9" s="128" t="s">
        <v>17</v>
      </c>
      <c r="B9" s="128" t="s">
        <v>18</v>
      </c>
      <c r="C9" s="128" t="s">
        <v>19</v>
      </c>
      <c r="D9" s="168" t="s">
        <v>20</v>
      </c>
      <c r="E9" s="169"/>
      <c r="F9" s="170"/>
      <c r="G9" s="128" t="s">
        <v>21</v>
      </c>
      <c r="H9" s="128" t="s">
        <v>22</v>
      </c>
      <c r="I9" s="171" t="s">
        <v>23</v>
      </c>
      <c r="J9" s="172"/>
      <c r="K9" s="173"/>
      <c r="L9" s="27">
        <v>1</v>
      </c>
      <c r="M9" s="27">
        <v>2</v>
      </c>
      <c r="N9" s="27">
        <v>3</v>
      </c>
      <c r="O9" s="27">
        <v>4</v>
      </c>
      <c r="P9" s="27">
        <v>5</v>
      </c>
      <c r="Q9" s="27">
        <v>6</v>
      </c>
      <c r="R9" s="27">
        <v>7</v>
      </c>
      <c r="S9" s="28">
        <v>8</v>
      </c>
      <c r="T9" s="27">
        <v>9</v>
      </c>
      <c r="U9" s="27">
        <v>10</v>
      </c>
      <c r="V9" s="27">
        <v>11</v>
      </c>
      <c r="W9" s="27">
        <v>12</v>
      </c>
      <c r="X9" s="27">
        <v>13</v>
      </c>
      <c r="Y9" s="27">
        <v>14</v>
      </c>
      <c r="Z9" s="27">
        <v>15</v>
      </c>
      <c r="AA9" s="27">
        <v>16</v>
      </c>
      <c r="AB9" s="27">
        <v>17</v>
      </c>
    </row>
    <row r="10" spans="1:29" s="11" customFormat="1" ht="100" customHeight="1" thickBot="1" x14ac:dyDescent="0.3">
      <c r="A10" s="129"/>
      <c r="B10" s="129"/>
      <c r="C10" s="129"/>
      <c r="D10" s="128" t="s">
        <v>24</v>
      </c>
      <c r="E10" s="128" t="s">
        <v>25</v>
      </c>
      <c r="F10" s="128" t="s">
        <v>26</v>
      </c>
      <c r="G10" s="129"/>
      <c r="H10" s="129"/>
      <c r="I10" s="128" t="s">
        <v>24</v>
      </c>
      <c r="J10" s="128" t="s">
        <v>27</v>
      </c>
      <c r="K10" s="128" t="s">
        <v>28</v>
      </c>
      <c r="L10" s="119" t="s">
        <v>29</v>
      </c>
      <c r="M10" s="119" t="s">
        <v>30</v>
      </c>
      <c r="N10" s="119" t="s">
        <v>31</v>
      </c>
      <c r="O10" s="119" t="s">
        <v>32</v>
      </c>
      <c r="P10" s="119" t="s">
        <v>33</v>
      </c>
      <c r="Q10" s="119" t="s">
        <v>34</v>
      </c>
      <c r="R10" s="117" t="s">
        <v>35</v>
      </c>
      <c r="S10" s="29" t="s">
        <v>134</v>
      </c>
      <c r="T10" s="126" t="s">
        <v>36</v>
      </c>
      <c r="U10" s="126" t="s">
        <v>37</v>
      </c>
      <c r="V10" s="126" t="s">
        <v>38</v>
      </c>
      <c r="W10" s="117" t="s">
        <v>39</v>
      </c>
      <c r="X10" s="29" t="s">
        <v>134</v>
      </c>
      <c r="Y10" s="117" t="s">
        <v>40</v>
      </c>
      <c r="Z10" s="117" t="s">
        <v>41</v>
      </c>
      <c r="AA10" s="117" t="s">
        <v>42</v>
      </c>
      <c r="AB10" s="119" t="s">
        <v>43</v>
      </c>
    </row>
    <row r="11" spans="1:29" s="11" customFormat="1" ht="63.5" customHeight="1" thickBot="1" x14ac:dyDescent="0.3">
      <c r="A11" s="129"/>
      <c r="B11" s="129"/>
      <c r="C11" s="129"/>
      <c r="D11" s="129"/>
      <c r="E11" s="129"/>
      <c r="F11" s="129"/>
      <c r="G11" s="129"/>
      <c r="H11" s="129"/>
      <c r="I11" s="129"/>
      <c r="J11" s="129"/>
      <c r="K11" s="129"/>
      <c r="L11" s="120"/>
      <c r="M11" s="120"/>
      <c r="N11" s="120"/>
      <c r="O11" s="120"/>
      <c r="P11" s="120"/>
      <c r="Q11" s="120"/>
      <c r="R11" s="118"/>
      <c r="S11" s="30" t="s">
        <v>44</v>
      </c>
      <c r="T11" s="127"/>
      <c r="U11" s="127"/>
      <c r="V11" s="127"/>
      <c r="W11" s="118"/>
      <c r="X11" s="31" t="s">
        <v>45</v>
      </c>
      <c r="Y11" s="118"/>
      <c r="Z11" s="118"/>
      <c r="AA11" s="118"/>
      <c r="AB11" s="120"/>
    </row>
    <row r="12" spans="1:29" s="5" customFormat="1" ht="120.75" customHeight="1" x14ac:dyDescent="0.25">
      <c r="A12" s="106" t="s">
        <v>46</v>
      </c>
      <c r="B12" s="93" t="s">
        <v>47</v>
      </c>
      <c r="C12" s="94" t="s">
        <v>48</v>
      </c>
      <c r="D12" s="95" t="s">
        <v>49</v>
      </c>
      <c r="E12" s="96">
        <v>0.2</v>
      </c>
      <c r="F12" s="96">
        <v>0.7</v>
      </c>
      <c r="G12" s="95" t="s">
        <v>50</v>
      </c>
      <c r="H12" s="95" t="s">
        <v>51</v>
      </c>
      <c r="I12" s="95" t="s">
        <v>52</v>
      </c>
      <c r="J12" s="94">
        <v>0</v>
      </c>
      <c r="K12" s="97">
        <v>1</v>
      </c>
      <c r="L12" s="98">
        <v>2020630010057</v>
      </c>
      <c r="M12" s="99" t="s">
        <v>53</v>
      </c>
      <c r="N12" s="94" t="s">
        <v>54</v>
      </c>
      <c r="O12" s="100" t="s">
        <v>55</v>
      </c>
      <c r="P12" s="94">
        <v>0</v>
      </c>
      <c r="Q12" s="94">
        <v>1</v>
      </c>
      <c r="R12" s="94">
        <v>0</v>
      </c>
      <c r="S12" s="101">
        <f>R12/Q12</f>
        <v>0</v>
      </c>
      <c r="T12" s="102" t="s">
        <v>56</v>
      </c>
      <c r="U12" s="94" t="s">
        <v>57</v>
      </c>
      <c r="V12" s="103">
        <v>56120000</v>
      </c>
      <c r="W12" s="103">
        <v>0</v>
      </c>
      <c r="X12" s="101">
        <f>W12/V12</f>
        <v>0</v>
      </c>
      <c r="Y12" s="104" t="s">
        <v>58</v>
      </c>
      <c r="Z12" s="104" t="s">
        <v>59</v>
      </c>
      <c r="AA12" s="51" t="s">
        <v>122</v>
      </c>
      <c r="AB12" s="105" t="s">
        <v>60</v>
      </c>
      <c r="AC12" s="4"/>
    </row>
    <row r="13" spans="1:29" s="5" customFormat="1" ht="180" customHeight="1" x14ac:dyDescent="0.25">
      <c r="A13" s="32" t="s">
        <v>61</v>
      </c>
      <c r="B13" s="33" t="s">
        <v>62</v>
      </c>
      <c r="C13" s="34">
        <v>11</v>
      </c>
      <c r="D13" s="35" t="s">
        <v>63</v>
      </c>
      <c r="E13" s="36">
        <v>0.72</v>
      </c>
      <c r="F13" s="36">
        <v>0.9</v>
      </c>
      <c r="G13" s="35" t="s">
        <v>64</v>
      </c>
      <c r="H13" s="35" t="s">
        <v>65</v>
      </c>
      <c r="I13" s="35" t="s">
        <v>66</v>
      </c>
      <c r="J13" s="35">
        <v>2</v>
      </c>
      <c r="K13" s="37">
        <v>4</v>
      </c>
      <c r="L13" s="162">
        <v>2020630010059</v>
      </c>
      <c r="M13" s="136" t="s">
        <v>67</v>
      </c>
      <c r="N13" s="136" t="s">
        <v>68</v>
      </c>
      <c r="O13" s="38" t="s">
        <v>69</v>
      </c>
      <c r="P13" s="34">
        <v>1</v>
      </c>
      <c r="Q13" s="34">
        <v>1</v>
      </c>
      <c r="R13" s="39">
        <v>0.98280000000000001</v>
      </c>
      <c r="S13" s="40">
        <f t="shared" ref="S13:S22" si="0">R13/Q13</f>
        <v>0.98280000000000001</v>
      </c>
      <c r="T13" s="35" t="s">
        <v>70</v>
      </c>
      <c r="U13" s="165" t="s">
        <v>57</v>
      </c>
      <c r="V13" s="41">
        <f>45000000+200000000+15000000</f>
        <v>260000000</v>
      </c>
      <c r="W13" s="42">
        <f>250000000-5157358</f>
        <v>244842642</v>
      </c>
      <c r="X13" s="40">
        <f t="shared" ref="X13:X23" si="1">W13/V13</f>
        <v>0.94170246923076928</v>
      </c>
      <c r="Y13" s="43" t="s">
        <v>71</v>
      </c>
      <c r="Z13" s="43" t="s">
        <v>72</v>
      </c>
      <c r="AA13" s="44" t="s">
        <v>128</v>
      </c>
      <c r="AB13" s="45" t="s">
        <v>73</v>
      </c>
      <c r="AC13" s="4"/>
    </row>
    <row r="14" spans="1:29" s="5" customFormat="1" ht="252" customHeight="1" x14ac:dyDescent="0.25">
      <c r="A14" s="32" t="s">
        <v>61</v>
      </c>
      <c r="B14" s="33" t="s">
        <v>62</v>
      </c>
      <c r="C14" s="34">
        <v>11</v>
      </c>
      <c r="D14" s="35" t="s">
        <v>63</v>
      </c>
      <c r="E14" s="36">
        <v>0.72</v>
      </c>
      <c r="F14" s="36">
        <v>0.9</v>
      </c>
      <c r="G14" s="46" t="s">
        <v>64</v>
      </c>
      <c r="H14" s="46" t="s">
        <v>74</v>
      </c>
      <c r="I14" s="46" t="s">
        <v>75</v>
      </c>
      <c r="J14" s="34">
        <v>4</v>
      </c>
      <c r="K14" s="37">
        <v>4</v>
      </c>
      <c r="L14" s="162"/>
      <c r="M14" s="136"/>
      <c r="N14" s="136"/>
      <c r="O14" s="38" t="s">
        <v>76</v>
      </c>
      <c r="P14" s="34">
        <v>1</v>
      </c>
      <c r="Q14" s="34">
        <v>1</v>
      </c>
      <c r="R14" s="48">
        <f>34/34</f>
        <v>1</v>
      </c>
      <c r="S14" s="40">
        <f t="shared" si="0"/>
        <v>1</v>
      </c>
      <c r="T14" s="49" t="s">
        <v>77</v>
      </c>
      <c r="U14" s="166"/>
      <c r="V14" s="41">
        <v>62700000</v>
      </c>
      <c r="W14" s="42">
        <v>59045994</v>
      </c>
      <c r="X14" s="40">
        <f t="shared" si="1"/>
        <v>0.94172239234449762</v>
      </c>
      <c r="Y14" s="43" t="s">
        <v>78</v>
      </c>
      <c r="Z14" s="43" t="s">
        <v>79</v>
      </c>
      <c r="AA14" s="50" t="s">
        <v>129</v>
      </c>
      <c r="AB14" s="45" t="s">
        <v>73</v>
      </c>
      <c r="AC14" s="4"/>
    </row>
    <row r="15" spans="1:29" s="5" customFormat="1" ht="214.5" customHeight="1" x14ac:dyDescent="0.25">
      <c r="A15" s="32" t="s">
        <v>61</v>
      </c>
      <c r="B15" s="33" t="s">
        <v>62</v>
      </c>
      <c r="C15" s="34">
        <v>11</v>
      </c>
      <c r="D15" s="35" t="s">
        <v>63</v>
      </c>
      <c r="E15" s="36">
        <v>0.72</v>
      </c>
      <c r="F15" s="36">
        <v>0.9</v>
      </c>
      <c r="G15" s="46" t="s">
        <v>64</v>
      </c>
      <c r="H15" s="46" t="s">
        <v>80</v>
      </c>
      <c r="I15" s="46" t="s">
        <v>81</v>
      </c>
      <c r="J15" s="34">
        <v>4</v>
      </c>
      <c r="K15" s="37">
        <v>4</v>
      </c>
      <c r="L15" s="162"/>
      <c r="M15" s="136"/>
      <c r="N15" s="136"/>
      <c r="O15" s="38" t="s">
        <v>82</v>
      </c>
      <c r="P15" s="34">
        <v>1</v>
      </c>
      <c r="Q15" s="34">
        <v>1</v>
      </c>
      <c r="R15" s="48">
        <f>21/22</f>
        <v>0.95454545454545459</v>
      </c>
      <c r="S15" s="40">
        <f t="shared" si="0"/>
        <v>0.95454545454545459</v>
      </c>
      <c r="T15" s="35" t="s">
        <v>70</v>
      </c>
      <c r="U15" s="166"/>
      <c r="V15" s="41">
        <v>89006346</v>
      </c>
      <c r="W15" s="42">
        <v>75280000</v>
      </c>
      <c r="X15" s="40">
        <f t="shared" si="1"/>
        <v>0.84578238949389073</v>
      </c>
      <c r="Y15" s="43" t="s">
        <v>78</v>
      </c>
      <c r="Z15" s="43" t="s">
        <v>79</v>
      </c>
      <c r="AA15" s="51" t="s">
        <v>132</v>
      </c>
      <c r="AB15" s="45" t="s">
        <v>73</v>
      </c>
      <c r="AC15" s="4"/>
    </row>
    <row r="16" spans="1:29" s="5" customFormat="1" ht="228.75" customHeight="1" x14ac:dyDescent="0.25">
      <c r="A16" s="32" t="s">
        <v>61</v>
      </c>
      <c r="B16" s="33" t="s">
        <v>62</v>
      </c>
      <c r="C16" s="34">
        <v>11</v>
      </c>
      <c r="D16" s="35" t="s">
        <v>63</v>
      </c>
      <c r="E16" s="36">
        <v>0.72</v>
      </c>
      <c r="F16" s="36">
        <v>0.9</v>
      </c>
      <c r="G16" s="46" t="s">
        <v>64</v>
      </c>
      <c r="H16" s="46" t="s">
        <v>83</v>
      </c>
      <c r="I16" s="46" t="s">
        <v>84</v>
      </c>
      <c r="J16" s="34">
        <v>4</v>
      </c>
      <c r="K16" s="37">
        <v>4</v>
      </c>
      <c r="L16" s="162"/>
      <c r="M16" s="136"/>
      <c r="N16" s="136"/>
      <c r="O16" s="38" t="s">
        <v>85</v>
      </c>
      <c r="P16" s="34">
        <v>1</v>
      </c>
      <c r="Q16" s="34">
        <v>1</v>
      </c>
      <c r="R16" s="47">
        <f>259/270</f>
        <v>0.95925925925925926</v>
      </c>
      <c r="S16" s="40">
        <f t="shared" si="0"/>
        <v>0.95925925925925926</v>
      </c>
      <c r="T16" s="35" t="s">
        <v>70</v>
      </c>
      <c r="U16" s="166"/>
      <c r="V16" s="41">
        <f>278678374-48478054+70000000+20000000</f>
        <v>320200320</v>
      </c>
      <c r="W16" s="42">
        <f>143866666+130000000-60000000</f>
        <v>213866666</v>
      </c>
      <c r="X16" s="40">
        <f t="shared" si="1"/>
        <v>0.66791521632458084</v>
      </c>
      <c r="Y16" s="43" t="s">
        <v>78</v>
      </c>
      <c r="Z16" s="43" t="s">
        <v>79</v>
      </c>
      <c r="AA16" s="51" t="s">
        <v>123</v>
      </c>
      <c r="AB16" s="45" t="s">
        <v>73</v>
      </c>
      <c r="AC16" s="4"/>
    </row>
    <row r="17" spans="1:29" s="5" customFormat="1" ht="271.5" customHeight="1" x14ac:dyDescent="0.25">
      <c r="A17" s="32" t="s">
        <v>61</v>
      </c>
      <c r="B17" s="33" t="s">
        <v>62</v>
      </c>
      <c r="C17" s="34">
        <v>11</v>
      </c>
      <c r="D17" s="35" t="s">
        <v>63</v>
      </c>
      <c r="E17" s="36">
        <v>0.72</v>
      </c>
      <c r="F17" s="36">
        <v>0.9</v>
      </c>
      <c r="G17" s="46" t="s">
        <v>64</v>
      </c>
      <c r="H17" s="46" t="s">
        <v>86</v>
      </c>
      <c r="I17" s="46" t="s">
        <v>87</v>
      </c>
      <c r="J17" s="34">
        <v>2</v>
      </c>
      <c r="K17" s="37">
        <v>4</v>
      </c>
      <c r="L17" s="162"/>
      <c r="M17" s="136"/>
      <c r="N17" s="136"/>
      <c r="O17" s="38" t="s">
        <v>88</v>
      </c>
      <c r="P17" s="34">
        <v>1</v>
      </c>
      <c r="Q17" s="34">
        <v>1</v>
      </c>
      <c r="R17" s="48">
        <v>1</v>
      </c>
      <c r="S17" s="40">
        <f t="shared" si="0"/>
        <v>1</v>
      </c>
      <c r="T17" s="35" t="s">
        <v>70</v>
      </c>
      <c r="U17" s="166"/>
      <c r="V17" s="41">
        <v>2000000</v>
      </c>
      <c r="W17" s="42">
        <v>0</v>
      </c>
      <c r="X17" s="40">
        <f t="shared" si="1"/>
        <v>0</v>
      </c>
      <c r="Y17" s="52" t="s">
        <v>89</v>
      </c>
      <c r="Z17" s="52" t="s">
        <v>72</v>
      </c>
      <c r="AA17" s="51" t="s">
        <v>90</v>
      </c>
      <c r="AB17" s="45" t="s">
        <v>91</v>
      </c>
      <c r="AC17" s="4"/>
    </row>
    <row r="18" spans="1:29" s="5" customFormat="1" ht="126.75" customHeight="1" x14ac:dyDescent="0.25">
      <c r="A18" s="32" t="s">
        <v>61</v>
      </c>
      <c r="B18" s="33" t="s">
        <v>62</v>
      </c>
      <c r="C18" s="34">
        <v>11</v>
      </c>
      <c r="D18" s="35" t="s">
        <v>63</v>
      </c>
      <c r="E18" s="36">
        <v>0.72</v>
      </c>
      <c r="F18" s="36">
        <v>0.9</v>
      </c>
      <c r="G18" s="46" t="s">
        <v>64</v>
      </c>
      <c r="H18" s="46" t="s">
        <v>92</v>
      </c>
      <c r="I18" s="46" t="s">
        <v>93</v>
      </c>
      <c r="J18" s="34">
        <v>2</v>
      </c>
      <c r="K18" s="37">
        <v>4</v>
      </c>
      <c r="L18" s="162"/>
      <c r="M18" s="136"/>
      <c r="N18" s="136"/>
      <c r="O18" s="38" t="s">
        <v>94</v>
      </c>
      <c r="P18" s="34">
        <v>1</v>
      </c>
      <c r="Q18" s="34">
        <v>1</v>
      </c>
      <c r="R18" s="48">
        <f>12/12</f>
        <v>1</v>
      </c>
      <c r="S18" s="40">
        <f t="shared" si="0"/>
        <v>1</v>
      </c>
      <c r="T18" s="35" t="s">
        <v>70</v>
      </c>
      <c r="U18" s="166"/>
      <c r="V18" s="41">
        <v>2000000</v>
      </c>
      <c r="W18" s="42">
        <v>0</v>
      </c>
      <c r="X18" s="40">
        <f t="shared" si="1"/>
        <v>0</v>
      </c>
      <c r="Y18" s="52" t="s">
        <v>89</v>
      </c>
      <c r="Z18" s="52" t="s">
        <v>72</v>
      </c>
      <c r="AA18" s="44" t="s">
        <v>124</v>
      </c>
      <c r="AB18" s="45" t="s">
        <v>91</v>
      </c>
      <c r="AC18" s="4"/>
    </row>
    <row r="19" spans="1:29" s="5" customFormat="1" ht="232.5" customHeight="1" x14ac:dyDescent="0.25">
      <c r="A19" s="32" t="s">
        <v>61</v>
      </c>
      <c r="B19" s="33" t="s">
        <v>62</v>
      </c>
      <c r="C19" s="34">
        <v>11</v>
      </c>
      <c r="D19" s="35" t="s">
        <v>63</v>
      </c>
      <c r="E19" s="36">
        <v>0.72</v>
      </c>
      <c r="F19" s="36">
        <v>0.9</v>
      </c>
      <c r="G19" s="46" t="s">
        <v>64</v>
      </c>
      <c r="H19" s="46" t="s">
        <v>95</v>
      </c>
      <c r="I19" s="46" t="s">
        <v>96</v>
      </c>
      <c r="J19" s="34">
        <v>0</v>
      </c>
      <c r="K19" s="37">
        <v>1</v>
      </c>
      <c r="L19" s="162"/>
      <c r="M19" s="136"/>
      <c r="N19" s="136"/>
      <c r="O19" s="38" t="s">
        <v>97</v>
      </c>
      <c r="P19" s="114">
        <v>0</v>
      </c>
      <c r="Q19" s="115">
        <v>0.8</v>
      </c>
      <c r="R19" s="116">
        <v>1</v>
      </c>
      <c r="S19" s="40">
        <v>1</v>
      </c>
      <c r="T19" s="35" t="s">
        <v>70</v>
      </c>
      <c r="U19" s="166"/>
      <c r="V19" s="41">
        <v>140000000</v>
      </c>
      <c r="W19" s="42">
        <v>133000000</v>
      </c>
      <c r="X19" s="40">
        <f t="shared" si="1"/>
        <v>0.95</v>
      </c>
      <c r="Y19" s="52" t="s">
        <v>89</v>
      </c>
      <c r="Z19" s="52" t="s">
        <v>98</v>
      </c>
      <c r="AA19" s="44" t="s">
        <v>130</v>
      </c>
      <c r="AB19" s="45" t="s">
        <v>60</v>
      </c>
      <c r="AC19" s="4"/>
    </row>
    <row r="20" spans="1:29" s="5" customFormat="1" ht="228" customHeight="1" x14ac:dyDescent="0.25">
      <c r="A20" s="32" t="s">
        <v>61</v>
      </c>
      <c r="B20" s="33" t="s">
        <v>62</v>
      </c>
      <c r="C20" s="34">
        <v>11</v>
      </c>
      <c r="D20" s="35" t="s">
        <v>63</v>
      </c>
      <c r="E20" s="36">
        <v>0.72</v>
      </c>
      <c r="F20" s="36">
        <v>0.9</v>
      </c>
      <c r="G20" s="46" t="s">
        <v>64</v>
      </c>
      <c r="H20" s="53" t="s">
        <v>99</v>
      </c>
      <c r="I20" s="53" t="s">
        <v>100</v>
      </c>
      <c r="J20" s="34">
        <v>0</v>
      </c>
      <c r="K20" s="37">
        <v>1</v>
      </c>
      <c r="L20" s="162"/>
      <c r="M20" s="136"/>
      <c r="N20" s="136"/>
      <c r="O20" s="38" t="s">
        <v>100</v>
      </c>
      <c r="P20" s="36">
        <v>0.9</v>
      </c>
      <c r="Q20" s="36">
        <v>1</v>
      </c>
      <c r="R20" s="47">
        <f>11/12</f>
        <v>0.91666666666666663</v>
      </c>
      <c r="S20" s="40">
        <f>R20/Q20</f>
        <v>0.91666666666666663</v>
      </c>
      <c r="T20" s="35" t="s">
        <v>70</v>
      </c>
      <c r="U20" s="167"/>
      <c r="V20" s="41">
        <f>98973334+71100000</f>
        <v>170073334</v>
      </c>
      <c r="W20" s="42">
        <f>156601+13200000+140000000-56000000</f>
        <v>97356601</v>
      </c>
      <c r="X20" s="40">
        <f>W20/V20</f>
        <v>0.5724389515407512</v>
      </c>
      <c r="Y20" s="43" t="s">
        <v>71</v>
      </c>
      <c r="Z20" s="43" t="s">
        <v>101</v>
      </c>
      <c r="AA20" s="44" t="s">
        <v>125</v>
      </c>
      <c r="AB20" s="45" t="s">
        <v>131</v>
      </c>
      <c r="AC20" s="6"/>
    </row>
    <row r="21" spans="1:29" s="5" customFormat="1" ht="195" customHeight="1" x14ac:dyDescent="0.25">
      <c r="A21" s="32" t="s">
        <v>61</v>
      </c>
      <c r="B21" s="33" t="s">
        <v>62</v>
      </c>
      <c r="C21" s="34">
        <v>11</v>
      </c>
      <c r="D21" s="35" t="s">
        <v>102</v>
      </c>
      <c r="E21" s="36">
        <v>0.5</v>
      </c>
      <c r="F21" s="36">
        <v>1</v>
      </c>
      <c r="G21" s="46" t="s">
        <v>103</v>
      </c>
      <c r="H21" s="46" t="s">
        <v>104</v>
      </c>
      <c r="I21" s="46" t="s">
        <v>105</v>
      </c>
      <c r="J21" s="34">
        <v>2</v>
      </c>
      <c r="K21" s="37">
        <v>4</v>
      </c>
      <c r="L21" s="162">
        <v>2020630010058</v>
      </c>
      <c r="M21" s="136" t="s">
        <v>106</v>
      </c>
      <c r="N21" s="136" t="s">
        <v>107</v>
      </c>
      <c r="O21" s="38" t="s">
        <v>105</v>
      </c>
      <c r="P21" s="34">
        <v>1</v>
      </c>
      <c r="Q21" s="34">
        <v>1</v>
      </c>
      <c r="R21" s="48">
        <v>0.87</v>
      </c>
      <c r="S21" s="40">
        <f t="shared" si="0"/>
        <v>0.87</v>
      </c>
      <c r="T21" s="35" t="s">
        <v>108</v>
      </c>
      <c r="U21" s="136" t="s">
        <v>57</v>
      </c>
      <c r="V21" s="41">
        <f>200200000+78057255</f>
        <v>278257255</v>
      </c>
      <c r="W21" s="41">
        <f>(1800000*7)*12</f>
        <v>151200000</v>
      </c>
      <c r="X21" s="40">
        <f t="shared" si="1"/>
        <v>0.54338205844803578</v>
      </c>
      <c r="Y21" s="52" t="s">
        <v>58</v>
      </c>
      <c r="Z21" s="52" t="s">
        <v>109</v>
      </c>
      <c r="AA21" s="44" t="s">
        <v>126</v>
      </c>
      <c r="AB21" s="45" t="s">
        <v>110</v>
      </c>
      <c r="AC21" s="4"/>
    </row>
    <row r="22" spans="1:29" s="5" customFormat="1" ht="135" customHeight="1" thickBot="1" x14ac:dyDescent="0.3">
      <c r="A22" s="54" t="s">
        <v>61</v>
      </c>
      <c r="B22" s="55" t="s">
        <v>62</v>
      </c>
      <c r="C22" s="56">
        <v>11</v>
      </c>
      <c r="D22" s="57" t="s">
        <v>102</v>
      </c>
      <c r="E22" s="58">
        <v>0.5</v>
      </c>
      <c r="F22" s="58">
        <v>1</v>
      </c>
      <c r="G22" s="59" t="s">
        <v>103</v>
      </c>
      <c r="H22" s="59" t="s">
        <v>111</v>
      </c>
      <c r="I22" s="59" t="s">
        <v>112</v>
      </c>
      <c r="J22" s="56">
        <v>0</v>
      </c>
      <c r="K22" s="60">
        <v>1</v>
      </c>
      <c r="L22" s="163"/>
      <c r="M22" s="164"/>
      <c r="N22" s="164"/>
      <c r="O22" s="61" t="s">
        <v>113</v>
      </c>
      <c r="P22" s="56">
        <v>0</v>
      </c>
      <c r="Q22" s="58">
        <v>1</v>
      </c>
      <c r="R22" s="62">
        <v>0.875</v>
      </c>
      <c r="S22" s="63">
        <f t="shared" si="0"/>
        <v>0.875</v>
      </c>
      <c r="T22" s="57" t="s">
        <v>108</v>
      </c>
      <c r="U22" s="164"/>
      <c r="V22" s="64">
        <f>244800000+9000000+3527286400</f>
        <v>3781086400</v>
      </c>
      <c r="W22" s="64">
        <f>3781086400-173473684</f>
        <v>3607612716</v>
      </c>
      <c r="X22" s="63">
        <f t="shared" si="1"/>
        <v>0.9541206770625501</v>
      </c>
      <c r="Y22" s="65" t="s">
        <v>58</v>
      </c>
      <c r="Z22" s="65" t="s">
        <v>109</v>
      </c>
      <c r="AA22" s="44" t="s">
        <v>127</v>
      </c>
      <c r="AB22" s="66" t="s">
        <v>110</v>
      </c>
      <c r="AC22" s="4"/>
    </row>
    <row r="23" spans="1:29" ht="15" customHeight="1" x14ac:dyDescent="0.25">
      <c r="A23" s="67" t="s">
        <v>114</v>
      </c>
      <c r="B23" s="68"/>
      <c r="C23" s="68"/>
      <c r="D23" s="68"/>
      <c r="E23" s="68"/>
      <c r="F23" s="68"/>
      <c r="G23" s="68"/>
      <c r="H23" s="68"/>
      <c r="I23" s="68"/>
      <c r="J23" s="68"/>
      <c r="K23" s="68"/>
      <c r="L23" s="68"/>
      <c r="M23" s="68"/>
      <c r="N23" s="68"/>
      <c r="O23" s="68"/>
      <c r="P23" s="68"/>
      <c r="Q23" s="68"/>
      <c r="R23" s="68"/>
      <c r="S23" s="68"/>
      <c r="T23" s="68"/>
      <c r="U23" s="69"/>
      <c r="V23" s="131">
        <f>SUM(V12:V22)</f>
        <v>5161443655</v>
      </c>
      <c r="W23" s="131">
        <f>SUM(W12:W22)</f>
        <v>4582204619</v>
      </c>
      <c r="X23" s="134">
        <f t="shared" si="1"/>
        <v>0.88777577074993763</v>
      </c>
      <c r="Y23" s="70"/>
      <c r="Z23" s="70"/>
      <c r="AA23" s="70"/>
      <c r="AB23" s="71"/>
    </row>
    <row r="24" spans="1:29" ht="18.5" thickBot="1" x14ac:dyDescent="0.3">
      <c r="A24" s="72"/>
      <c r="B24" s="73"/>
      <c r="C24" s="73"/>
      <c r="D24" s="73"/>
      <c r="E24" s="73"/>
      <c r="F24" s="73"/>
      <c r="G24" s="73"/>
      <c r="H24" s="73"/>
      <c r="I24" s="73"/>
      <c r="J24" s="73"/>
      <c r="K24" s="73"/>
      <c r="L24" s="73"/>
      <c r="M24" s="73"/>
      <c r="N24" s="73"/>
      <c r="O24" s="73"/>
      <c r="P24" s="73"/>
      <c r="Q24" s="73"/>
      <c r="R24" s="73"/>
      <c r="S24" s="73"/>
      <c r="T24" s="73"/>
      <c r="U24" s="74"/>
      <c r="V24" s="132"/>
      <c r="W24" s="132"/>
      <c r="X24" s="135"/>
      <c r="Y24" s="75"/>
      <c r="Z24" s="75"/>
      <c r="AA24" s="75"/>
      <c r="AB24" s="76"/>
    </row>
    <row r="25" spans="1:29" s="112" customFormat="1" ht="18" hidden="1" x14ac:dyDescent="0.25">
      <c r="A25" s="107"/>
      <c r="B25" s="108"/>
      <c r="C25" s="108"/>
      <c r="D25" s="108"/>
      <c r="E25" s="108"/>
      <c r="F25" s="108"/>
      <c r="G25" s="108"/>
      <c r="H25" s="108"/>
      <c r="I25" s="108"/>
      <c r="J25" s="108"/>
      <c r="K25" s="108"/>
      <c r="L25" s="108"/>
      <c r="M25" s="108"/>
      <c r="N25" s="108"/>
      <c r="O25" s="108"/>
      <c r="P25" s="108"/>
      <c r="Q25" s="108"/>
      <c r="R25" s="108"/>
      <c r="S25" s="113">
        <v>0</v>
      </c>
      <c r="T25" s="108"/>
      <c r="U25" s="108"/>
      <c r="V25" s="109"/>
      <c r="W25" s="109"/>
      <c r="X25" s="113">
        <v>0</v>
      </c>
      <c r="Y25" s="109"/>
      <c r="Z25" s="109"/>
      <c r="AA25" s="109"/>
      <c r="AB25" s="110"/>
      <c r="AC25" s="111"/>
    </row>
    <row r="26" spans="1:29" s="112" customFormat="1" ht="18.5" hidden="1" thickBot="1" x14ac:dyDescent="0.3">
      <c r="A26" s="107"/>
      <c r="B26" s="108"/>
      <c r="C26" s="108"/>
      <c r="D26" s="108"/>
      <c r="E26" s="108"/>
      <c r="F26" s="108"/>
      <c r="G26" s="108"/>
      <c r="H26" s="108"/>
      <c r="I26" s="108"/>
      <c r="J26" s="108"/>
      <c r="K26" s="108"/>
      <c r="L26" s="108"/>
      <c r="M26" s="108"/>
      <c r="N26" s="108"/>
      <c r="O26" s="108"/>
      <c r="P26" s="108"/>
      <c r="Q26" s="108"/>
      <c r="R26" s="108"/>
      <c r="S26" s="113">
        <v>1</v>
      </c>
      <c r="T26" s="108"/>
      <c r="U26" s="108"/>
      <c r="V26" s="109"/>
      <c r="W26" s="109"/>
      <c r="X26" s="113">
        <v>1</v>
      </c>
      <c r="Y26" s="109"/>
      <c r="Z26" s="109"/>
      <c r="AA26" s="109"/>
      <c r="AB26" s="110"/>
      <c r="AC26" s="111"/>
    </row>
    <row r="27" spans="1:29" ht="42.75" customHeight="1" x14ac:dyDescent="0.25">
      <c r="A27" s="77"/>
      <c r="B27" s="22"/>
      <c r="C27" s="22"/>
      <c r="D27" s="22"/>
      <c r="E27" s="22"/>
      <c r="F27" s="22"/>
      <c r="G27" s="22"/>
      <c r="H27" s="22"/>
      <c r="I27" s="22"/>
      <c r="J27" s="133" t="s">
        <v>115</v>
      </c>
      <c r="K27" s="133"/>
      <c r="L27" s="133"/>
      <c r="M27" s="133"/>
      <c r="N27" s="16"/>
      <c r="O27" s="133" t="s">
        <v>116</v>
      </c>
      <c r="P27" s="133"/>
      <c r="Q27" s="133"/>
      <c r="R27" s="78"/>
      <c r="S27" s="78"/>
      <c r="T27" s="22"/>
      <c r="U27" s="22"/>
      <c r="V27" s="22"/>
      <c r="W27" s="22"/>
      <c r="X27" s="22"/>
      <c r="Y27" s="22"/>
      <c r="Z27" s="22"/>
      <c r="AA27" s="22"/>
      <c r="AB27" s="80"/>
    </row>
    <row r="28" spans="1:29" ht="17.5" x14ac:dyDescent="0.25">
      <c r="A28" s="77"/>
      <c r="B28" s="22"/>
      <c r="C28" s="22"/>
      <c r="D28" s="22"/>
      <c r="E28" s="22"/>
      <c r="F28" s="22"/>
      <c r="G28" s="22"/>
      <c r="H28" s="22"/>
      <c r="I28" s="22"/>
      <c r="J28" s="16"/>
      <c r="K28" s="22"/>
      <c r="L28" s="16"/>
      <c r="M28" s="22"/>
      <c r="N28" s="22"/>
      <c r="O28" s="16"/>
      <c r="P28" s="16"/>
      <c r="Q28" s="22"/>
      <c r="R28" s="22"/>
      <c r="S28" s="22"/>
      <c r="T28" s="22"/>
      <c r="U28" s="78"/>
      <c r="V28" s="79"/>
      <c r="W28" s="79"/>
      <c r="X28" s="79"/>
      <c r="Y28" s="79"/>
      <c r="Z28" s="79"/>
      <c r="AA28" s="79"/>
      <c r="AB28" s="80"/>
    </row>
    <row r="29" spans="1:29" ht="15.65" hidden="1" customHeight="1" x14ac:dyDescent="0.25">
      <c r="A29" s="77"/>
      <c r="B29" s="22"/>
      <c r="C29" s="22"/>
      <c r="D29" s="22"/>
      <c r="E29" s="22"/>
      <c r="F29" s="22"/>
      <c r="G29" s="22"/>
      <c r="H29" s="22"/>
      <c r="I29" s="22"/>
      <c r="J29" s="16"/>
      <c r="K29" s="22"/>
      <c r="L29" s="16"/>
      <c r="M29" s="22"/>
      <c r="N29" s="22"/>
      <c r="O29" s="16"/>
      <c r="P29" s="16"/>
      <c r="Q29" s="16"/>
      <c r="R29" s="16"/>
      <c r="S29" s="16"/>
      <c r="T29" s="16"/>
      <c r="U29" s="16"/>
      <c r="V29" s="22"/>
      <c r="W29" s="22"/>
      <c r="X29" s="22"/>
      <c r="Y29" s="22"/>
      <c r="Z29" s="22"/>
      <c r="AA29" s="22"/>
      <c r="AB29" s="81"/>
    </row>
    <row r="30" spans="1:29" ht="15.65" hidden="1" customHeight="1" x14ac:dyDescent="0.25">
      <c r="A30" s="77"/>
      <c r="B30" s="22"/>
      <c r="C30" s="22"/>
      <c r="D30" s="22"/>
      <c r="E30" s="22"/>
      <c r="F30" s="22"/>
      <c r="G30" s="22"/>
      <c r="H30" s="22"/>
      <c r="I30" s="22"/>
      <c r="J30" s="16"/>
      <c r="K30" s="22"/>
      <c r="L30" s="16"/>
      <c r="M30" s="22"/>
      <c r="N30" s="22"/>
      <c r="O30" s="16"/>
      <c r="P30" s="16"/>
      <c r="Q30" s="16"/>
      <c r="R30" s="16"/>
      <c r="S30" s="16"/>
      <c r="T30" s="16"/>
      <c r="U30" s="16"/>
      <c r="V30" s="22"/>
      <c r="W30" s="22"/>
      <c r="X30" s="22"/>
      <c r="Y30" s="22"/>
      <c r="Z30" s="22"/>
      <c r="AA30" s="22"/>
      <c r="AB30" s="81"/>
    </row>
    <row r="31" spans="1:29" ht="14.25" customHeight="1" thickBot="1" x14ac:dyDescent="0.3">
      <c r="A31" s="77"/>
      <c r="B31" s="22"/>
      <c r="C31" s="22"/>
      <c r="D31" s="22"/>
      <c r="E31" s="22"/>
      <c r="F31" s="22"/>
      <c r="G31" s="22"/>
      <c r="H31" s="22"/>
      <c r="I31" s="22"/>
      <c r="J31" s="82"/>
      <c r="K31" s="82"/>
      <c r="L31" s="82"/>
      <c r="M31" s="22"/>
      <c r="N31" s="22"/>
      <c r="O31" s="82"/>
      <c r="P31" s="82"/>
      <c r="Q31" s="16"/>
      <c r="R31" s="16"/>
      <c r="S31" s="16"/>
      <c r="T31" s="16"/>
      <c r="U31" s="16"/>
      <c r="V31" s="83"/>
      <c r="W31" s="83"/>
      <c r="X31" s="83"/>
      <c r="Y31" s="83"/>
      <c r="Z31" s="83"/>
      <c r="AA31" s="83"/>
      <c r="AB31" s="81"/>
    </row>
    <row r="32" spans="1:29" ht="25.5" customHeight="1" x14ac:dyDescent="0.25">
      <c r="A32" s="77"/>
      <c r="B32" s="22"/>
      <c r="C32" s="22"/>
      <c r="D32" s="22"/>
      <c r="E32" s="22"/>
      <c r="F32" s="22"/>
      <c r="G32" s="22"/>
      <c r="H32" s="22"/>
      <c r="I32" s="22"/>
      <c r="J32" s="84" t="s">
        <v>117</v>
      </c>
      <c r="K32" s="84"/>
      <c r="L32" s="84"/>
      <c r="M32" s="85"/>
      <c r="N32" s="85"/>
      <c r="O32" s="130" t="s">
        <v>118</v>
      </c>
      <c r="P32" s="130"/>
      <c r="Q32" s="130"/>
      <c r="R32" s="86"/>
      <c r="S32" s="86"/>
      <c r="T32" s="16"/>
      <c r="U32" s="16"/>
      <c r="V32" s="79"/>
      <c r="W32" s="79"/>
      <c r="X32" s="79"/>
      <c r="Y32" s="79"/>
      <c r="Z32" s="79"/>
      <c r="AA32" s="79"/>
      <c r="AB32" s="81"/>
    </row>
    <row r="33" spans="1:29" ht="17.5" x14ac:dyDescent="0.25">
      <c r="A33" s="77"/>
      <c r="B33" s="22"/>
      <c r="C33" s="22"/>
      <c r="D33" s="22"/>
      <c r="E33" s="22"/>
      <c r="F33" s="22"/>
      <c r="G33" s="22"/>
      <c r="H33" s="22"/>
      <c r="I33" s="22"/>
      <c r="J33" s="87" t="s">
        <v>119</v>
      </c>
      <c r="K33" s="22"/>
      <c r="L33" s="88"/>
      <c r="M33" s="85"/>
      <c r="N33" s="85"/>
      <c r="O33" s="16" t="s">
        <v>120</v>
      </c>
      <c r="P33" s="22"/>
      <c r="Q33" s="16"/>
      <c r="R33" s="16"/>
      <c r="S33" s="16"/>
      <c r="T33" s="16"/>
      <c r="U33" s="16"/>
      <c r="V33" s="22"/>
      <c r="W33" s="22"/>
      <c r="X33" s="22"/>
      <c r="Y33" s="22"/>
      <c r="Z33" s="22"/>
      <c r="AA33" s="22"/>
      <c r="AB33" s="81"/>
    </row>
    <row r="34" spans="1:29" ht="17.5" x14ac:dyDescent="0.25">
      <c r="A34" s="77"/>
      <c r="B34" s="22"/>
      <c r="C34" s="22"/>
      <c r="D34" s="22"/>
      <c r="E34" s="22"/>
      <c r="F34" s="22"/>
      <c r="G34" s="22"/>
      <c r="H34" s="22"/>
      <c r="I34" s="16"/>
      <c r="J34" s="16"/>
      <c r="K34" s="22"/>
      <c r="L34" s="16"/>
      <c r="M34" s="22"/>
      <c r="N34" s="16"/>
      <c r="O34" s="87"/>
      <c r="P34" s="16"/>
      <c r="Q34" s="16"/>
      <c r="R34" s="16"/>
      <c r="S34" s="16"/>
      <c r="T34" s="16"/>
      <c r="U34" s="16"/>
      <c r="V34" s="89"/>
      <c r="W34" s="89"/>
      <c r="X34" s="89"/>
      <c r="Y34" s="89"/>
      <c r="Z34" s="89"/>
      <c r="AA34" s="89"/>
      <c r="AB34" s="81"/>
    </row>
    <row r="35" spans="1:29" ht="17.5" x14ac:dyDescent="0.25">
      <c r="A35" s="77"/>
      <c r="B35" s="22"/>
      <c r="C35" s="22"/>
      <c r="D35" s="22"/>
      <c r="E35" s="22"/>
      <c r="F35" s="22"/>
      <c r="G35" s="22"/>
      <c r="H35" s="22"/>
      <c r="I35" s="16"/>
      <c r="J35" s="16"/>
      <c r="K35" s="22"/>
      <c r="L35" s="16"/>
      <c r="M35" s="22"/>
      <c r="N35" s="16"/>
      <c r="O35" s="16"/>
      <c r="P35" s="16"/>
      <c r="Q35" s="16"/>
      <c r="R35" s="16"/>
      <c r="S35" s="16"/>
      <c r="T35" s="16"/>
      <c r="U35" s="16"/>
      <c r="V35" s="22"/>
      <c r="W35" s="22"/>
      <c r="X35" s="22"/>
      <c r="Y35" s="22"/>
      <c r="Z35" s="22"/>
      <c r="AA35" s="22"/>
      <c r="AB35" s="81"/>
      <c r="AC35" s="2"/>
    </row>
    <row r="36" spans="1:29" ht="31.5" customHeight="1" thickBot="1" x14ac:dyDescent="0.3">
      <c r="A36" s="90" t="s">
        <v>121</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2"/>
      <c r="AC36" s="2"/>
    </row>
    <row r="40" spans="1:29" x14ac:dyDescent="0.25">
      <c r="Y40" s="13">
        <v>1</v>
      </c>
      <c r="Z40" s="3">
        <v>7</v>
      </c>
    </row>
    <row r="41" spans="1:29" x14ac:dyDescent="0.25">
      <c r="Y41" s="12">
        <v>0.192</v>
      </c>
      <c r="Z41" s="3">
        <f>(Y41*Z40)/Y40</f>
        <v>1.3440000000000001</v>
      </c>
    </row>
  </sheetData>
  <protectedRanges>
    <protectedRange sqref="T12:T22" name="Rango2"/>
    <protectedRange sqref="L12:L22" name="Rango1"/>
  </protectedRanges>
  <mergeCells count="58">
    <mergeCell ref="L21:L22"/>
    <mergeCell ref="A9:A11"/>
    <mergeCell ref="B9:B11"/>
    <mergeCell ref="C9:C11"/>
    <mergeCell ref="U21:U22"/>
    <mergeCell ref="M21:M22"/>
    <mergeCell ref="N21:N22"/>
    <mergeCell ref="U13:U20"/>
    <mergeCell ref="D9:F9"/>
    <mergeCell ref="D10:D11"/>
    <mergeCell ref="E10:E11"/>
    <mergeCell ref="F10:F11"/>
    <mergeCell ref="I10:I11"/>
    <mergeCell ref="I9:K9"/>
    <mergeCell ref="M13:M20"/>
    <mergeCell ref="L13:L20"/>
    <mergeCell ref="N13:N20"/>
    <mergeCell ref="G9:G11"/>
    <mergeCell ref="H9:H11"/>
    <mergeCell ref="A1:B4"/>
    <mergeCell ref="L6:AB6"/>
    <mergeCell ref="C1:AA1"/>
    <mergeCell ref="C3:AA3"/>
    <mergeCell ref="C4:AA4"/>
    <mergeCell ref="A5:G5"/>
    <mergeCell ref="H5:M5"/>
    <mergeCell ref="N5:AB5"/>
    <mergeCell ref="A6:J6"/>
    <mergeCell ref="R8:S8"/>
    <mergeCell ref="T8:X8"/>
    <mergeCell ref="Y8:Z8"/>
    <mergeCell ref="A7:G7"/>
    <mergeCell ref="O32:Q32"/>
    <mergeCell ref="V23:V24"/>
    <mergeCell ref="O27:Q27"/>
    <mergeCell ref="J27:M27"/>
    <mergeCell ref="X23:X24"/>
    <mergeCell ref="W23:W24"/>
    <mergeCell ref="L8:N8"/>
    <mergeCell ref="O8:Q8"/>
    <mergeCell ref="A8:K8"/>
    <mergeCell ref="V10:V11"/>
    <mergeCell ref="J10:J11"/>
    <mergeCell ref="K10:K11"/>
    <mergeCell ref="L10:L11"/>
    <mergeCell ref="M10:M11"/>
    <mergeCell ref="N10:N11"/>
    <mergeCell ref="O10:O11"/>
    <mergeCell ref="P10:P11"/>
    <mergeCell ref="Q10:Q11"/>
    <mergeCell ref="R10:R11"/>
    <mergeCell ref="T10:T11"/>
    <mergeCell ref="U10:U11"/>
    <mergeCell ref="W10:W11"/>
    <mergeCell ref="Y10:Y11"/>
    <mergeCell ref="Z10:Z11"/>
    <mergeCell ref="AA10:AA11"/>
    <mergeCell ref="AB10:AB11"/>
  </mergeCells>
  <conditionalFormatting sqref="S12:S22">
    <cfRule type="colorScale" priority="15">
      <colorScale>
        <cfvo type="percent" val="0"/>
        <cfvo type="percent" val="25"/>
        <cfvo type="percent" val="100"/>
        <color rgb="FFFF0000"/>
        <color rgb="FFFFFF00"/>
        <color rgb="FF92D050"/>
      </colorScale>
    </cfRule>
  </conditionalFormatting>
  <conditionalFormatting sqref="X12:X24">
    <cfRule type="colorScale" priority="16">
      <colorScale>
        <cfvo type="percent" val="0"/>
        <cfvo type="percent" val="25"/>
        <cfvo type="percent" val="100"/>
        <color rgb="FFFF0000"/>
        <color rgb="FFFFFF00"/>
        <color rgb="FF92D050"/>
      </colorScale>
    </cfRule>
  </conditionalFormatting>
  <conditionalFormatting sqref="S12:S26">
    <cfRule type="colorScale" priority="3">
      <colorScale>
        <cfvo type="percent" val="75"/>
        <cfvo type="percent" val="90"/>
        <cfvo type="percent" val="100"/>
        <color rgb="FFFF0000"/>
        <color rgb="FFFFFF00"/>
        <color rgb="FF92D050"/>
      </colorScale>
    </cfRule>
    <cfRule type="colorScale" priority="4">
      <colorScale>
        <cfvo type="percent" val="75"/>
        <cfvo type="percent" val="90"/>
        <cfvo type="percent" val="100"/>
        <color rgb="FFFF0000"/>
        <color rgb="FFFFFF00"/>
        <color rgb="FF92D050"/>
      </colorScale>
    </cfRule>
    <cfRule type="colorScale" priority="7">
      <colorScale>
        <cfvo type="percent" val="75"/>
        <cfvo type="percent" val="90"/>
        <cfvo type="percent" val="100"/>
        <color rgb="FFFF0000"/>
        <color rgb="FFFFFF00"/>
        <color rgb="FF92D050"/>
      </colorScale>
    </cfRule>
  </conditionalFormatting>
  <conditionalFormatting sqref="X25:X26">
    <cfRule type="colorScale" priority="6">
      <colorScale>
        <cfvo type="percent" val="75"/>
        <cfvo type="percent" val="90"/>
        <cfvo type="percent" val="100"/>
        <color rgb="FFFF0000"/>
        <color rgb="FFFFFF00"/>
        <color rgb="FF92D050"/>
      </colorScale>
    </cfRule>
  </conditionalFormatting>
  <conditionalFormatting sqref="X12:X26">
    <cfRule type="colorScale" priority="1">
      <colorScale>
        <cfvo type="percent" val="75"/>
        <cfvo type="percentile" val="90"/>
        <cfvo type="percent" val="100"/>
        <color rgb="FFFF0000"/>
        <color rgb="FFFFFF00"/>
        <color rgb="FF92D050"/>
      </colorScale>
    </cfRule>
    <cfRule type="colorScale" priority="5">
      <colorScale>
        <cfvo type="percent" val="75"/>
        <cfvo type="percent" val="90"/>
        <cfvo type="percent" val="100"/>
        <color rgb="FFFF0000"/>
        <color rgb="FFFFFF00"/>
        <color rgb="FF92D050"/>
      </colorScale>
    </cfRule>
  </conditionalFormatting>
  <printOptions horizontalCentered="1"/>
  <pageMargins left="1.1811023622047245" right="0.62992125984251968" top="0.39370078740157483" bottom="0.39370078740157483" header="0.27559055118110237" footer="0.31496062992125984"/>
  <pageSetup paperSize="5" scale="20" firstPageNumber="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SEG_PA_FORTALECIMIENTO_4T_2021</vt:lpstr>
      <vt:lpstr>SEG_PA_FORTALECIMIENTO_4T_2021!Área_de_impresión</vt:lpstr>
      <vt:lpstr>SEG_PA_FORTALECIMIENTO_4T_2021!Títulos_a_imprimir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revision/>
  <cp:lastPrinted>2022-02-01T01:54:06Z</cp:lastPrinted>
  <dcterms:created xsi:type="dcterms:W3CDTF">2012-06-01T17:13:38Z</dcterms:created>
  <dcterms:modified xsi:type="dcterms:W3CDTF">2022-02-01T01:54:13Z</dcterms:modified>
  <cp:category/>
  <cp:contentStatus/>
</cp:coreProperties>
</file>