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6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8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PLANEACION 2022\SEG_PLAN_DE_ACCIÓN_2022_PDM_2020-2023\SEG_PLAN_DE_ACCIÓN_2022_PDM_2020-2023_2T\SEG_PLANACCION_PUBLICADOS\"/>
    </mc:Choice>
  </mc:AlternateContent>
  <bookViews>
    <workbookView xWindow="-105" yWindow="-105" windowWidth="19425" windowHeight="10425" tabRatio="793" activeTab="5"/>
  </bookViews>
  <sheets>
    <sheet name=" CONSOLIDADO GENERAL" sheetId="33" r:id="rId1"/>
    <sheet name=" CONSOLIDADO NIVEL CENTRAL " sheetId="48" r:id="rId2"/>
    <sheet name="CONSOLIDADO SECRETARIAS" sheetId="49" r:id="rId3"/>
    <sheet name="CONSOLIDADO D.A" sheetId="50" r:id="rId4"/>
    <sheet name="CONSOLIDADO DESCENTRALIZADOS" sheetId="51" r:id="rId5"/>
    <sheet name="1.DESPACHO" sheetId="1" r:id="rId6"/>
    <sheet name="2.1 GOBIERNO Y CONVIVENCIA" sheetId="19" r:id="rId7"/>
    <sheet name="2.2 DESARROLLO SOCIAL" sheetId="25" r:id="rId8"/>
    <sheet name="2.3 SALUD" sheetId="23" r:id="rId9"/>
    <sheet name="2.4 DESARROLLO ECONOMICO" sheetId="26" r:id="rId10"/>
    <sheet name="2.5 EDUCACION" sheetId="21" r:id="rId11"/>
    <sheet name="2.6 INFRAESTRUCTURA" sheetId="22" r:id="rId12"/>
    <sheet name="2.7 TRANSITO" sheetId="24" r:id="rId13"/>
    <sheet name="2.8 TICS" sheetId="30" r:id="rId14"/>
    <sheet name="2.9 HACIENDA" sheetId="27" r:id="rId15"/>
    <sheet name="3.1 FORTALECIMIENTO INSTITUCION" sheetId="20" r:id="rId16"/>
    <sheet name="3.2 JURIDICA" sheetId="18" r:id="rId17"/>
    <sheet name="3.4 BIENES Y SUMINISTROS" sheetId="29" r:id="rId18"/>
    <sheet name="3.5 PLANEACION" sheetId="17" r:id="rId19"/>
    <sheet name="3.6 CONTROL INTERNO" sheetId="28" r:id="rId20"/>
    <sheet name="3.7. DACID" sheetId="44" r:id="rId21"/>
    <sheet name="4.1 FOMVIVIENDA" sheetId="38" r:id="rId22"/>
    <sheet name="4.2 EDUA" sheetId="40" r:id="rId23"/>
    <sheet name="4.3 CORPOCULTURA" sheetId="32" r:id="rId24"/>
    <sheet name="4.4 IMDERA" sheetId="31" r:id="rId25"/>
    <sheet name="4.5 EPA" sheetId="39" r:id="rId26"/>
    <sheet name="4.6 AMABLE" sheetId="35" r:id="rId27"/>
    <sheet name="4.7 REDSALUD" sheetId="45" r:id="rId28"/>
  </sheets>
  <externalReferences>
    <externalReference r:id="rId29"/>
  </externalReferences>
  <definedNames>
    <definedName name="_xlnm._FilterDatabase" localSheetId="0" hidden="1">' CONSOLIDADO GENERAL'!$A$2:$H$28</definedName>
    <definedName name="_xlnm._FilterDatabase" localSheetId="1" hidden="1">' CONSOLIDADO NIVEL CENTRAL '!$A$2:$G$21</definedName>
    <definedName name="_xlnm._FilterDatabase" localSheetId="6" hidden="1">'2.1 GOBIERNO Y CONVIVENCIA'!$G$2:$G$31</definedName>
    <definedName name="_xlnm._FilterDatabase" localSheetId="7" hidden="1">'2.2 DESARROLLO SOCIAL'!$A$3:$M$21</definedName>
    <definedName name="_xlnm._FilterDatabase" localSheetId="8" hidden="1">'2.3 SALUD'!$G$2:$G$41</definedName>
    <definedName name="_xlnm._FilterDatabase" localSheetId="9" hidden="1">'2.4 DESARROLLO ECONOMICO'!$B$1:$B$20</definedName>
    <definedName name="_xlnm._FilterDatabase" localSheetId="10" hidden="1">'2.5 EDUCACION'!$G$2:$G$54</definedName>
    <definedName name="_xlnm._FilterDatabase" localSheetId="11" hidden="1">'2.6 INFRAESTRUCTURA'!$A$2:$G$26</definedName>
    <definedName name="_xlnm._FilterDatabase" localSheetId="18" hidden="1">'3.5 PLANEACION'!$B$2:$G$23</definedName>
    <definedName name="_xlnm._FilterDatabase" localSheetId="25" hidden="1">'4.5 EPA'!$A$3:$R$62</definedName>
    <definedName name="_xlnm.Print_Area" localSheetId="0">' CONSOLIDADO GENERAL'!$B$1:$G$67</definedName>
    <definedName name="_xlnm.Print_Area" localSheetId="1">' CONSOLIDADO NIVEL CENTRAL '!$B$1:$G$62</definedName>
    <definedName name="_xlnm.Print_Area" localSheetId="5">'1.DESPACHO'!$B$1:$G$42</definedName>
    <definedName name="_xlnm.Print_Area" localSheetId="6">'2.1 GOBIERNO Y CONVIVENCIA'!$B$2:$G$47</definedName>
    <definedName name="_xlnm.Print_Area" localSheetId="7">'2.2 DESARROLLO SOCIAL'!$B$2:$G$53</definedName>
    <definedName name="_xlnm.Print_Area" localSheetId="8">'2.3 SALUD'!$B$2:$G$58</definedName>
    <definedName name="_xlnm.Print_Area" localSheetId="9">'2.4 DESARROLLO ECONOMICO'!$B$1:$G$34</definedName>
    <definedName name="_xlnm.Print_Area" localSheetId="10">'2.5 EDUCACION'!$B$2:$G$73</definedName>
    <definedName name="_xlnm.Print_Area" localSheetId="11">'2.6 INFRAESTRUCTURA'!$B$1:$G$56</definedName>
    <definedName name="_xlnm.Print_Area" localSheetId="12">'2.7 TRANSITO'!$B$1:$G$38</definedName>
    <definedName name="_xlnm.Print_Area" localSheetId="13">'2.8 TICS'!$B$1:$G$42</definedName>
    <definedName name="_xlnm.Print_Area" localSheetId="14">'2.9 HACIENDA'!$B$1:$G$37</definedName>
    <definedName name="_xlnm.Print_Area" localSheetId="15">'3.1 FORTALECIMIENTO INSTITUCION'!$B$1:$G$38</definedName>
    <definedName name="_xlnm.Print_Area" localSheetId="16">'3.2 JURIDICA'!$B$1:$G$36</definedName>
    <definedName name="_xlnm.Print_Area" localSheetId="17">'3.4 BIENES Y SUMINISTROS'!$B$1:$G$38</definedName>
    <definedName name="_xlnm.Print_Area" localSheetId="18">'3.5 PLANEACION'!$B$1:$G$60</definedName>
    <definedName name="_xlnm.Print_Area" localSheetId="19">'3.6 CONTROL INTERNO'!$B$1:$G$37</definedName>
    <definedName name="_xlnm.Print_Area" localSheetId="20">'3.7. DACID'!$B$1:$G$34</definedName>
    <definedName name="_xlnm.Print_Area" localSheetId="21">'4.1 FOMVIVIENDA'!$A$1:$G$37</definedName>
    <definedName name="_xlnm.Print_Area" localSheetId="22">'4.2 EDUA'!$B$1:$G$38</definedName>
    <definedName name="_xlnm.Print_Area" localSheetId="23">'4.3 CORPOCULTURA'!$B$1:$G$42</definedName>
    <definedName name="_xlnm.Print_Area" localSheetId="24">'4.4 IMDERA'!$B$1:$G$39</definedName>
    <definedName name="_xlnm.Print_Area" localSheetId="25">'4.5 EPA'!$B$1:$G$97</definedName>
    <definedName name="_xlnm.Print_Area" localSheetId="26">'4.6 AMABLE'!$B$1:$G$48</definedName>
    <definedName name="_xlnm.Print_Area" localSheetId="27">'4.7 REDSALUD'!$B$1:$G$37</definedName>
    <definedName name="_xlnm.Print_Area" localSheetId="3">'CONSOLIDADO D.A'!$A$1:$F$9</definedName>
    <definedName name="_xlnm.Print_Area" localSheetId="4">'CONSOLIDADO DESCENTRALIZADOS'!$A$1:$F$10</definedName>
    <definedName name="_xlnm.Print_Area" localSheetId="2">'CONSOLIDADO SECRETARIAS'!$A$1:$F$14</definedName>
    <definedName name="_xlnm.Print_Titles" localSheetId="0">' CONSOLIDADO GENERAL'!$1:$1</definedName>
    <definedName name="_xlnm.Print_Titles" localSheetId="1">' CONSOLIDADO NIVEL CENTRAL '!$1:$1</definedName>
    <definedName name="_xlnm.Print_Titles" localSheetId="5">'1.DESPACHO'!$1:$1</definedName>
    <definedName name="_xlnm.Print_Titles" localSheetId="6">'2.1 GOBIERNO Y CONVIVENCIA'!$2:$2</definedName>
    <definedName name="_xlnm.Print_Titles" localSheetId="7">'2.2 DESARROLLO SOCIAL'!$2:$2</definedName>
    <definedName name="_xlnm.Print_Titles" localSheetId="8">'2.3 SALUD'!$2:$3</definedName>
    <definedName name="_xlnm.Print_Titles" localSheetId="9">'2.4 DESARROLLO ECONOMICO'!$1:$1</definedName>
    <definedName name="_xlnm.Print_Titles" localSheetId="10">'2.5 EDUCACION'!$2:$3</definedName>
    <definedName name="_xlnm.Print_Titles" localSheetId="12">'2.7 TRANSITO'!$1:$1</definedName>
    <definedName name="_xlnm.Print_Titles" localSheetId="13">'2.8 TICS'!$1:$1</definedName>
    <definedName name="_xlnm.Print_Titles" localSheetId="14">'2.9 HACIENDA'!$1:$1</definedName>
    <definedName name="_xlnm.Print_Titles" localSheetId="15">'3.1 FORTALECIMIENTO INSTITUCION'!$1:$1</definedName>
    <definedName name="_xlnm.Print_Titles" localSheetId="16">'3.2 JURIDICA'!$1:$1</definedName>
    <definedName name="_xlnm.Print_Titles" localSheetId="17">'3.4 BIENES Y SUMINISTROS'!$1:$1</definedName>
    <definedName name="_xlnm.Print_Titles" localSheetId="18">'3.5 PLANEACION'!$1:$1</definedName>
    <definedName name="_xlnm.Print_Titles" localSheetId="19">'3.6 CONTROL INTERNO'!$1:$1</definedName>
    <definedName name="_xlnm.Print_Titles" localSheetId="20">'3.7. DACID'!$1:$1</definedName>
    <definedName name="_xlnm.Print_Titles" localSheetId="21">'4.1 FOMVIVIENDA'!$1:$1</definedName>
    <definedName name="_xlnm.Print_Titles" localSheetId="22">'4.2 EDUA'!$1:$1</definedName>
    <definedName name="_xlnm.Print_Titles" localSheetId="24">'4.4 IMDERA'!$1:$1</definedName>
    <definedName name="_xlnm.Print_Titles" localSheetId="25">'4.5 EPA'!$2:$3</definedName>
    <definedName name="_xlnm.Print_Titles" localSheetId="26">'4.6 AMABLE'!$1:$1</definedName>
    <definedName name="_xlnm.Print_Titles" localSheetId="27">'4.7 REDSALUD'!$1:$1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5" l="1"/>
  <c r="F3" i="35"/>
  <c r="G10" i="32"/>
  <c r="G7" i="32"/>
  <c r="E15" i="17"/>
  <c r="E10" i="17"/>
  <c r="C24" i="22" l="1"/>
  <c r="D41" i="21" l="1"/>
  <c r="F41" i="21"/>
  <c r="E41" i="21"/>
  <c r="G40" i="21"/>
  <c r="G38" i="21"/>
  <c r="G37" i="21"/>
  <c r="G29" i="21"/>
  <c r="G28" i="21"/>
  <c r="G26" i="21"/>
  <c r="G25" i="21"/>
  <c r="G24" i="21"/>
  <c r="G23" i="21"/>
  <c r="G22" i="21"/>
  <c r="G21" i="21"/>
  <c r="G20" i="21"/>
  <c r="G18" i="21"/>
  <c r="G17" i="21"/>
  <c r="G16" i="21"/>
  <c r="G15" i="21"/>
  <c r="G14" i="21"/>
  <c r="G12" i="21"/>
  <c r="G11" i="21"/>
  <c r="G10" i="21"/>
  <c r="G7" i="21"/>
  <c r="G5" i="21"/>
  <c r="D6" i="38" l="1"/>
  <c r="G3" i="18" l="1"/>
  <c r="D6" i="20"/>
  <c r="D21" i="25" l="1"/>
  <c r="F12" i="35" l="1"/>
  <c r="E12" i="35"/>
  <c r="D12" i="35"/>
  <c r="F62" i="39"/>
  <c r="E62" i="39"/>
  <c r="D62" i="39"/>
  <c r="F8" i="31"/>
  <c r="E8" i="31"/>
  <c r="D8" i="31"/>
  <c r="F10" i="32"/>
  <c r="E10" i="32"/>
  <c r="D10" i="32"/>
  <c r="F6" i="40"/>
  <c r="E6" i="40"/>
  <c r="D6" i="40"/>
  <c r="F6" i="38"/>
  <c r="E6" i="38"/>
  <c r="E4" i="44"/>
  <c r="D4" i="44"/>
  <c r="F6" i="28"/>
  <c r="E6" i="28"/>
  <c r="D6" i="28"/>
  <c r="F23" i="17"/>
  <c r="E23" i="17"/>
  <c r="D23" i="17"/>
  <c r="F7" i="29"/>
  <c r="E7" i="29"/>
  <c r="D7" i="29"/>
  <c r="D5" i="18"/>
  <c r="F5" i="18"/>
  <c r="E5" i="18"/>
  <c r="F6" i="20"/>
  <c r="E6" i="20"/>
  <c r="D6" i="27"/>
  <c r="F6" i="27"/>
  <c r="E6" i="27"/>
  <c r="F8" i="30"/>
  <c r="E8" i="30"/>
  <c r="D8" i="30"/>
  <c r="D7" i="24"/>
  <c r="F7" i="24"/>
  <c r="E7" i="24"/>
  <c r="F24" i="22"/>
  <c r="E24" i="22"/>
  <c r="D24" i="22"/>
  <c r="F7" i="26"/>
  <c r="E7" i="26"/>
  <c r="D7" i="26"/>
  <c r="F26" i="23"/>
  <c r="E26" i="23"/>
  <c r="G26" i="23" s="1"/>
  <c r="D26" i="23"/>
  <c r="F21" i="25"/>
  <c r="E21" i="25"/>
  <c r="F9" i="1"/>
  <c r="E9" i="1"/>
  <c r="C9" i="1"/>
  <c r="D9" i="1"/>
  <c r="G59" i="39"/>
  <c r="G10" i="39"/>
  <c r="G18" i="39"/>
  <c r="G16" i="39"/>
  <c r="G22" i="39"/>
  <c r="G26" i="39"/>
  <c r="G29" i="39"/>
  <c r="G34" i="39"/>
  <c r="G61" i="39"/>
  <c r="C62" i="39"/>
  <c r="G24" i="22" l="1"/>
  <c r="F22" i="35"/>
  <c r="F20" i="32" l="1"/>
  <c r="C3" i="32"/>
  <c r="C4" i="32"/>
  <c r="C5" i="32"/>
  <c r="C8" i="32"/>
  <c r="C9" i="32"/>
  <c r="F15" i="40"/>
  <c r="G4" i="40"/>
  <c r="C6" i="40"/>
  <c r="F15" i="38"/>
  <c r="C41" i="21"/>
  <c r="C4" i="44" l="1"/>
  <c r="F16" i="28"/>
  <c r="G13" i="17"/>
  <c r="G14" i="17"/>
  <c r="G15" i="17"/>
  <c r="G5" i="18"/>
  <c r="C7" i="29"/>
  <c r="C8" i="30" l="1"/>
  <c r="G4" i="22" l="1"/>
  <c r="G6" i="22"/>
  <c r="G7" i="22"/>
  <c r="G8" i="22"/>
  <c r="G9" i="22"/>
  <c r="G10" i="22"/>
  <c r="G11" i="22"/>
  <c r="G12" i="22"/>
  <c r="G13" i="22"/>
  <c r="G15" i="22"/>
  <c r="G17" i="22"/>
  <c r="G20" i="22"/>
  <c r="G21" i="22"/>
  <c r="G22" i="22"/>
  <c r="G23" i="22"/>
  <c r="G3" i="22"/>
  <c r="G7" i="26" l="1"/>
  <c r="G6" i="26"/>
  <c r="G25" i="23" l="1"/>
  <c r="G20" i="25"/>
  <c r="G4" i="1" l="1"/>
  <c r="F18" i="19" l="1"/>
  <c r="E18" i="19"/>
  <c r="G8" i="39"/>
  <c r="G25" i="39"/>
  <c r="G45" i="39"/>
  <c r="G18" i="19" l="1"/>
  <c r="G3" i="40"/>
  <c r="G3" i="44"/>
  <c r="G6" i="20" l="1"/>
  <c r="A12" i="49" l="1"/>
  <c r="G19" i="25" l="1"/>
  <c r="G15" i="25"/>
  <c r="G11" i="25"/>
  <c r="G7" i="25"/>
  <c r="G5" i="25"/>
  <c r="G6" i="25"/>
  <c r="G8" i="25"/>
  <c r="G9" i="25"/>
  <c r="G10" i="25"/>
  <c r="G12" i="25"/>
  <c r="G13" i="25"/>
  <c r="G14" i="25"/>
  <c r="G17" i="25"/>
  <c r="G18" i="25"/>
  <c r="C21" i="25"/>
  <c r="G4" i="25" l="1"/>
  <c r="G16" i="25"/>
  <c r="G21" i="25"/>
  <c r="D18" i="19" l="1"/>
  <c r="G6" i="1"/>
  <c r="G8" i="1"/>
  <c r="D3" i="33"/>
  <c r="C3" i="49" l="1"/>
  <c r="D3" i="48"/>
  <c r="F3" i="33"/>
  <c r="E3" i="33"/>
  <c r="G7" i="1"/>
  <c r="G5" i="1"/>
  <c r="G16" i="19"/>
  <c r="G11" i="19"/>
  <c r="G7" i="19"/>
  <c r="G3" i="1"/>
  <c r="G4" i="38"/>
  <c r="D11" i="48"/>
  <c r="D20" i="33"/>
  <c r="C4" i="51" s="1"/>
  <c r="A3" i="51"/>
  <c r="C6" i="38"/>
  <c r="C19" i="33" s="1"/>
  <c r="B3" i="51" s="1"/>
  <c r="D19" i="33"/>
  <c r="C3" i="51" s="1"/>
  <c r="E19" i="33"/>
  <c r="D3" i="51" s="1"/>
  <c r="A4" i="51"/>
  <c r="A5" i="51"/>
  <c r="C10" i="32"/>
  <c r="C21" i="33" s="1"/>
  <c r="B5" i="51" s="1"/>
  <c r="A6" i="51"/>
  <c r="C8" i="31"/>
  <c r="C22" i="33" s="1"/>
  <c r="B6" i="51" s="1"/>
  <c r="D22" i="33"/>
  <c r="C6" i="51" s="1"/>
  <c r="E22" i="33"/>
  <c r="D6" i="51" s="1"/>
  <c r="F22" i="33"/>
  <c r="E6" i="51" s="1"/>
  <c r="A7" i="51"/>
  <c r="A8" i="51"/>
  <c r="C24" i="33"/>
  <c r="B8" i="51" s="1"/>
  <c r="E24" i="33"/>
  <c r="D8" i="51" s="1"/>
  <c r="A9" i="51"/>
  <c r="C25" i="33"/>
  <c r="B9" i="51" s="1"/>
  <c r="D4" i="45"/>
  <c r="D25" i="33" s="1"/>
  <c r="C9" i="51" s="1"/>
  <c r="E25" i="33"/>
  <c r="D9" i="51" s="1"/>
  <c r="F25" i="33"/>
  <c r="E9" i="51" s="1"/>
  <c r="G25" i="33"/>
  <c r="F9" i="51" s="1"/>
  <c r="A10" i="51"/>
  <c r="C11" i="51"/>
  <c r="F11" i="51"/>
  <c r="C12" i="51"/>
  <c r="F12" i="51"/>
  <c r="F71" i="39"/>
  <c r="G70" i="39" s="1"/>
  <c r="F2" i="51"/>
  <c r="E2" i="51"/>
  <c r="D2" i="51"/>
  <c r="C2" i="51"/>
  <c r="B2" i="51"/>
  <c r="A2" i="51"/>
  <c r="F2" i="50"/>
  <c r="E2" i="50"/>
  <c r="D2" i="50"/>
  <c r="C2" i="50"/>
  <c r="B2" i="50"/>
  <c r="A2" i="50"/>
  <c r="A3" i="50"/>
  <c r="C6" i="20"/>
  <c r="C13" i="48" s="1"/>
  <c r="B3" i="50" s="1"/>
  <c r="A4" i="50"/>
  <c r="C14" i="48"/>
  <c r="B4" i="50" s="1"/>
  <c r="D14" i="48"/>
  <c r="C4" i="50" s="1"/>
  <c r="A5" i="50"/>
  <c r="C15" i="33"/>
  <c r="D15" i="48"/>
  <c r="C5" i="50" s="1"/>
  <c r="A6" i="50"/>
  <c r="C23" i="17"/>
  <c r="C16" i="48" s="1"/>
  <c r="B6" i="50" s="1"/>
  <c r="A7" i="50"/>
  <c r="A8" i="50"/>
  <c r="C18" i="48"/>
  <c r="B8" i="50" s="1"/>
  <c r="A9" i="50"/>
  <c r="C10" i="50"/>
  <c r="F10" i="50"/>
  <c r="C11" i="50"/>
  <c r="F11" i="50"/>
  <c r="A2" i="49"/>
  <c r="B2" i="49"/>
  <c r="C2" i="49"/>
  <c r="D2" i="49"/>
  <c r="E2" i="49"/>
  <c r="F2" i="49"/>
  <c r="A3" i="49"/>
  <c r="A4" i="49"/>
  <c r="C18" i="19"/>
  <c r="C4" i="33" s="1"/>
  <c r="B4" i="49" s="1"/>
  <c r="A5" i="49"/>
  <c r="A6" i="49"/>
  <c r="C26" i="23"/>
  <c r="C6" i="33" s="1"/>
  <c r="B6" i="49" s="1"/>
  <c r="A7" i="49"/>
  <c r="C7" i="26"/>
  <c r="C7" i="48" s="1"/>
  <c r="D7" i="33"/>
  <c r="C7" i="49" s="1"/>
  <c r="E7" i="33"/>
  <c r="D7" i="49" s="1"/>
  <c r="F7" i="33"/>
  <c r="E7" i="49" s="1"/>
  <c r="A8" i="49"/>
  <c r="C8" i="33"/>
  <c r="B8" i="49" s="1"/>
  <c r="D8" i="33"/>
  <c r="C8" i="49" s="1"/>
  <c r="A9" i="49"/>
  <c r="A10" i="49"/>
  <c r="A11" i="49"/>
  <c r="C11" i="33"/>
  <c r="B11" i="49" s="1"/>
  <c r="F33" i="22"/>
  <c r="G30" i="22" s="1"/>
  <c r="F34" i="17"/>
  <c r="G31" i="17" s="1"/>
  <c r="G21" i="17"/>
  <c r="G20" i="17"/>
  <c r="G19" i="17"/>
  <c r="G17" i="17"/>
  <c r="G16" i="17"/>
  <c r="G11" i="17"/>
  <c r="G6" i="17"/>
  <c r="F4" i="44"/>
  <c r="G6" i="30"/>
  <c r="G7" i="30"/>
  <c r="G5" i="30"/>
  <c r="G24" i="23"/>
  <c r="G21" i="23"/>
  <c r="G16" i="23"/>
  <c r="G12" i="23"/>
  <c r="G7" i="23"/>
  <c r="G4" i="23"/>
  <c r="G11" i="23"/>
  <c r="G22" i="23"/>
  <c r="G8" i="23"/>
  <c r="G8" i="19"/>
  <c r="G10" i="19"/>
  <c r="G12" i="19"/>
  <c r="G15" i="19"/>
  <c r="F4" i="45"/>
  <c r="F17" i="31"/>
  <c r="G14" i="31" s="1"/>
  <c r="G18" i="32"/>
  <c r="D17" i="48"/>
  <c r="C7" i="50" s="1"/>
  <c r="D10" i="48"/>
  <c r="D12" i="48"/>
  <c r="C12" i="49" s="1"/>
  <c r="E14" i="48"/>
  <c r="D4" i="50" s="1"/>
  <c r="G4" i="20"/>
  <c r="G41" i="21"/>
  <c r="G12" i="45"/>
  <c r="G11" i="45"/>
  <c r="G10" i="45"/>
  <c r="G21" i="35"/>
  <c r="G20" i="35"/>
  <c r="G19" i="35"/>
  <c r="G11" i="35"/>
  <c r="G10" i="35"/>
  <c r="G9" i="35"/>
  <c r="G8" i="35"/>
  <c r="G7" i="35"/>
  <c r="D23" i="33"/>
  <c r="C7" i="51" s="1"/>
  <c r="E21" i="31"/>
  <c r="G7" i="31"/>
  <c r="G6" i="31"/>
  <c r="G5" i="31"/>
  <c r="G4" i="31"/>
  <c r="G3" i="31"/>
  <c r="G9" i="32"/>
  <c r="G8" i="32"/>
  <c r="G5" i="32"/>
  <c r="G4" i="32"/>
  <c r="G3" i="32"/>
  <c r="E19" i="40"/>
  <c r="G14" i="40"/>
  <c r="G13" i="40"/>
  <c r="G12" i="40"/>
  <c r="F19" i="40"/>
  <c r="E20" i="33"/>
  <c r="D4" i="51" s="1"/>
  <c r="G5" i="40"/>
  <c r="G14" i="38"/>
  <c r="G13" i="38"/>
  <c r="G12" i="38"/>
  <c r="G5" i="38"/>
  <c r="G3" i="38"/>
  <c r="F13" i="44"/>
  <c r="E18" i="33"/>
  <c r="E17" i="44"/>
  <c r="G15" i="28"/>
  <c r="G14" i="28"/>
  <c r="G13" i="28"/>
  <c r="F17" i="48"/>
  <c r="E7" i="50" s="1"/>
  <c r="C6" i="28"/>
  <c r="C17" i="48" s="1"/>
  <c r="B7" i="50" s="1"/>
  <c r="G4" i="28"/>
  <c r="G3" i="28"/>
  <c r="G22" i="17"/>
  <c r="G18" i="17"/>
  <c r="G12" i="17"/>
  <c r="G10" i="17"/>
  <c r="G8" i="17"/>
  <c r="G7" i="17"/>
  <c r="G4" i="17"/>
  <c r="G3" i="17"/>
  <c r="F16" i="29"/>
  <c r="G15" i="29" s="1"/>
  <c r="G6" i="29"/>
  <c r="G3" i="29"/>
  <c r="E19" i="27"/>
  <c r="F15" i="27"/>
  <c r="G13" i="27" s="1"/>
  <c r="C6" i="27"/>
  <c r="C12" i="48" s="1"/>
  <c r="B12" i="49" s="1"/>
  <c r="G5" i="27"/>
  <c r="G4" i="27"/>
  <c r="G3" i="27"/>
  <c r="F14" i="18"/>
  <c r="G12" i="18" s="1"/>
  <c r="G13" i="18"/>
  <c r="F15" i="20"/>
  <c r="G13" i="20" s="1"/>
  <c r="G5" i="20"/>
  <c r="G3" i="20"/>
  <c r="F17" i="30"/>
  <c r="G15" i="30" s="1"/>
  <c r="G4" i="30"/>
  <c r="F16" i="24"/>
  <c r="G15" i="24" s="1"/>
  <c r="E20" i="24"/>
  <c r="C7" i="24"/>
  <c r="C10" i="48" s="1"/>
  <c r="G6" i="24"/>
  <c r="G5" i="24"/>
  <c r="G4" i="24"/>
  <c r="G3" i="24"/>
  <c r="F50" i="21"/>
  <c r="G48" i="21" s="1"/>
  <c r="F16" i="26"/>
  <c r="G14" i="26" s="1"/>
  <c r="G5" i="26"/>
  <c r="G4" i="26"/>
  <c r="G3" i="26"/>
  <c r="F35" i="23"/>
  <c r="G33" i="23" s="1"/>
  <c r="G23" i="23"/>
  <c r="G20" i="23"/>
  <c r="G18" i="23"/>
  <c r="G17" i="23"/>
  <c r="G14" i="23"/>
  <c r="G13" i="23"/>
  <c r="G10" i="23"/>
  <c r="G9" i="23"/>
  <c r="G6" i="23"/>
  <c r="G5" i="23"/>
  <c r="F30" i="25"/>
  <c r="G29" i="25" s="1"/>
  <c r="C5" i="33"/>
  <c r="B5" i="49" s="1"/>
  <c r="C5" i="48"/>
  <c r="F26" i="19"/>
  <c r="G14" i="19"/>
  <c r="G13" i="19"/>
  <c r="G9" i="19"/>
  <c r="G5" i="19"/>
  <c r="F18" i="1"/>
  <c r="C3" i="33"/>
  <c r="B3" i="49" s="1"/>
  <c r="F36" i="48"/>
  <c r="F35" i="48"/>
  <c r="F34" i="48"/>
  <c r="F29" i="48"/>
  <c r="G27" i="48" s="1"/>
  <c r="C11" i="48"/>
  <c r="C8" i="48"/>
  <c r="C4" i="48"/>
  <c r="F43" i="33"/>
  <c r="F42" i="33"/>
  <c r="F41" i="33"/>
  <c r="F36" i="33"/>
  <c r="G33" i="33" s="1"/>
  <c r="C20" i="33"/>
  <c r="B4" i="51" s="1"/>
  <c r="C18" i="33"/>
  <c r="C17" i="33"/>
  <c r="D15" i="33"/>
  <c r="D12" i="33"/>
  <c r="C14" i="33"/>
  <c r="C16" i="33"/>
  <c r="E18" i="48"/>
  <c r="D8" i="50" s="1"/>
  <c r="G34" i="23"/>
  <c r="F18" i="48"/>
  <c r="E8" i="50" s="1"/>
  <c r="D7" i="48"/>
  <c r="G33" i="17"/>
  <c r="G53" i="39"/>
  <c r="G52" i="39"/>
  <c r="G44" i="39"/>
  <c r="G41" i="39"/>
  <c r="G32" i="39"/>
  <c r="G21" i="39"/>
  <c r="G20" i="39"/>
  <c r="G19" i="39"/>
  <c r="G11" i="39"/>
  <c r="G9" i="39"/>
  <c r="G5" i="39"/>
  <c r="G31" i="39"/>
  <c r="G6" i="39"/>
  <c r="G43" i="39"/>
  <c r="G4" i="39"/>
  <c r="G42" i="39"/>
  <c r="G56" i="39"/>
  <c r="G12" i="39"/>
  <c r="G14" i="39"/>
  <c r="G54" i="39"/>
  <c r="G57" i="39"/>
  <c r="G23" i="39"/>
  <c r="G15" i="39"/>
  <c r="G30" i="39"/>
  <c r="G17" i="39"/>
  <c r="G60" i="39"/>
  <c r="G37" i="39"/>
  <c r="G36" i="39"/>
  <c r="G15" i="26" l="1"/>
  <c r="G49" i="21"/>
  <c r="C13" i="33"/>
  <c r="G14" i="30"/>
  <c r="G16" i="31"/>
  <c r="G14" i="29"/>
  <c r="C15" i="48"/>
  <c r="B5" i="50" s="1"/>
  <c r="E12" i="48"/>
  <c r="D12" i="49" s="1"/>
  <c r="E12" i="33"/>
  <c r="D8" i="48"/>
  <c r="G13" i="26"/>
  <c r="C7" i="33"/>
  <c r="B7" i="49" s="1"/>
  <c r="G32" i="23"/>
  <c r="C6" i="48"/>
  <c r="G32" i="17"/>
  <c r="G13" i="24"/>
  <c r="G68" i="39"/>
  <c r="D14" i="33"/>
  <c r="G11" i="18"/>
  <c r="G17" i="32"/>
  <c r="G14" i="24"/>
  <c r="G47" i="21"/>
  <c r="C12" i="33"/>
  <c r="C3" i="48"/>
  <c r="G13" i="29"/>
  <c r="F20" i="33"/>
  <c r="E4" i="51" s="1"/>
  <c r="G6" i="40"/>
  <c r="G20" i="33" s="1"/>
  <c r="F4" i="51" s="1"/>
  <c r="G69" i="39"/>
  <c r="C9" i="33"/>
  <c r="B9" i="49" s="1"/>
  <c r="G9" i="1"/>
  <c r="G3" i="33" s="1"/>
  <c r="F3" i="49" s="1"/>
  <c r="E26" i="35"/>
  <c r="F21" i="31"/>
  <c r="G21" i="31" s="1"/>
  <c r="G8" i="31"/>
  <c r="G22" i="33" s="1"/>
  <c r="F6" i="51" s="1"/>
  <c r="G19" i="40"/>
  <c r="G19" i="32"/>
  <c r="E19" i="38"/>
  <c r="D17" i="33"/>
  <c r="E18" i="18"/>
  <c r="G12" i="20"/>
  <c r="G14" i="20"/>
  <c r="F19" i="20"/>
  <c r="G28" i="48"/>
  <c r="G26" i="48"/>
  <c r="G12" i="27"/>
  <c r="G14" i="27"/>
  <c r="G16" i="30"/>
  <c r="E11" i="48"/>
  <c r="D10" i="33"/>
  <c r="C10" i="49" s="1"/>
  <c r="E10" i="33"/>
  <c r="D10" i="49" s="1"/>
  <c r="E10" i="48"/>
  <c r="F20" i="24"/>
  <c r="G7" i="24"/>
  <c r="F10" i="33"/>
  <c r="E10" i="49" s="1"/>
  <c r="F10" i="48"/>
  <c r="C10" i="33"/>
  <c r="B10" i="49" s="1"/>
  <c r="G32" i="22"/>
  <c r="G31" i="22"/>
  <c r="F20" i="26"/>
  <c r="F7" i="48"/>
  <c r="G28" i="25"/>
  <c r="G27" i="25"/>
  <c r="G6" i="19"/>
  <c r="G17" i="19"/>
  <c r="F37" i="48"/>
  <c r="G35" i="48" s="1"/>
  <c r="F3" i="48"/>
  <c r="F22" i="1"/>
  <c r="G15" i="1"/>
  <c r="G17" i="1"/>
  <c r="G16" i="1"/>
  <c r="E3" i="49"/>
  <c r="E3" i="48"/>
  <c r="E22" i="1"/>
  <c r="G4" i="29"/>
  <c r="G7" i="39"/>
  <c r="G6" i="27"/>
  <c r="F12" i="33"/>
  <c r="F19" i="27"/>
  <c r="F12" i="48"/>
  <c r="E12" i="49" s="1"/>
  <c r="D18" i="48"/>
  <c r="C8" i="50" s="1"/>
  <c r="D18" i="33"/>
  <c r="G13" i="39"/>
  <c r="G27" i="39"/>
  <c r="D13" i="48"/>
  <c r="C3" i="50" s="1"/>
  <c r="D13" i="33"/>
  <c r="C23" i="33"/>
  <c r="B7" i="51" s="1"/>
  <c r="B10" i="51" s="1"/>
  <c r="G6" i="38"/>
  <c r="G10" i="44"/>
  <c r="G12" i="44"/>
  <c r="D11" i="33"/>
  <c r="C11" i="49" s="1"/>
  <c r="G55" i="39"/>
  <c r="G58" i="39"/>
  <c r="G11" i="44"/>
  <c r="F30" i="19"/>
  <c r="F4" i="33"/>
  <c r="E4" i="49" s="1"/>
  <c r="F4" i="48"/>
  <c r="G23" i="19"/>
  <c r="G25" i="19"/>
  <c r="D16" i="48"/>
  <c r="C6" i="50" s="1"/>
  <c r="D16" i="33"/>
  <c r="G4" i="48"/>
  <c r="G3" i="30"/>
  <c r="G5" i="17"/>
  <c r="B9" i="50"/>
  <c r="G3" i="35"/>
  <c r="G12" i="35"/>
  <c r="G34" i="33"/>
  <c r="G35" i="33"/>
  <c r="E15" i="33"/>
  <c r="G5" i="28"/>
  <c r="D4" i="48"/>
  <c r="G15" i="23"/>
  <c r="G19" i="23"/>
  <c r="F17" i="44"/>
  <c r="G17" i="44" s="1"/>
  <c r="F18" i="33"/>
  <c r="G4" i="44"/>
  <c r="G9" i="17"/>
  <c r="E14" i="33"/>
  <c r="G24" i="19"/>
  <c r="G4" i="18"/>
  <c r="G15" i="31"/>
  <c r="G5" i="29"/>
  <c r="E17" i="33"/>
  <c r="E19" i="20"/>
  <c r="D24" i="33"/>
  <c r="C8" i="51" s="1"/>
  <c r="G7" i="48"/>
  <c r="E20" i="26"/>
  <c r="E7" i="48"/>
  <c r="E8" i="48"/>
  <c r="E54" i="21"/>
  <c r="E8" i="33"/>
  <c r="F14" i="48"/>
  <c r="E4" i="50" s="1"/>
  <c r="F18" i="18"/>
  <c r="F14" i="33"/>
  <c r="E17" i="48"/>
  <c r="D7" i="50" s="1"/>
  <c r="E20" i="29"/>
  <c r="F17" i="33"/>
  <c r="G7" i="29"/>
  <c r="F20" i="28"/>
  <c r="F13" i="33"/>
  <c r="F13" i="48"/>
  <c r="E3" i="50" s="1"/>
  <c r="C9" i="50" l="1"/>
  <c r="B13" i="49"/>
  <c r="C9" i="48"/>
  <c r="C19" i="48" s="1"/>
  <c r="G3" i="48"/>
  <c r="G22" i="1"/>
  <c r="C26" i="33"/>
  <c r="F44" i="33" s="1"/>
  <c r="G41" i="33" s="1"/>
  <c r="G6" i="28"/>
  <c r="G17" i="48" s="1"/>
  <c r="F7" i="50" s="1"/>
  <c r="G23" i="17"/>
  <c r="G10" i="33"/>
  <c r="F10" i="49" s="1"/>
  <c r="G20" i="24"/>
  <c r="G10" i="48"/>
  <c r="G36" i="48"/>
  <c r="G34" i="48"/>
  <c r="D3" i="49"/>
  <c r="E13" i="48"/>
  <c r="D3" i="50" s="1"/>
  <c r="E15" i="48"/>
  <c r="D5" i="50" s="1"/>
  <c r="E20" i="28"/>
  <c r="G20" i="28" s="1"/>
  <c r="E13" i="33"/>
  <c r="G24" i="33"/>
  <c r="F8" i="51" s="1"/>
  <c r="F26" i="35"/>
  <c r="G26" i="35" s="1"/>
  <c r="F24" i="33"/>
  <c r="E8" i="51" s="1"/>
  <c r="G4" i="33"/>
  <c r="F4" i="49" s="1"/>
  <c r="G30" i="19"/>
  <c r="G20" i="26"/>
  <c r="E16" i="48"/>
  <c r="D6" i="50" s="1"/>
  <c r="E38" i="17"/>
  <c r="E16" i="33"/>
  <c r="G8" i="30"/>
  <c r="F11" i="33"/>
  <c r="E11" i="49" s="1"/>
  <c r="F21" i="30"/>
  <c r="F11" i="48"/>
  <c r="D4" i="33"/>
  <c r="E11" i="33"/>
  <c r="D11" i="49" s="1"/>
  <c r="E21" i="30"/>
  <c r="E4" i="48"/>
  <c r="E30" i="19"/>
  <c r="E4" i="33"/>
  <c r="D4" i="49" s="1"/>
  <c r="E37" i="22"/>
  <c r="E9" i="33"/>
  <c r="D9" i="49" s="1"/>
  <c r="E9" i="48"/>
  <c r="F21" i="33"/>
  <c r="E5" i="51" s="1"/>
  <c r="G21" i="33"/>
  <c r="F5" i="51" s="1"/>
  <c r="F24" i="32"/>
  <c r="F9" i="48"/>
  <c r="F37" i="22"/>
  <c r="F9" i="33"/>
  <c r="E9" i="49" s="1"/>
  <c r="F34" i="25"/>
  <c r="F5" i="33"/>
  <c r="E5" i="49" s="1"/>
  <c r="F5" i="48"/>
  <c r="D5" i="48"/>
  <c r="D5" i="33"/>
  <c r="C5" i="49" s="1"/>
  <c r="G7" i="33"/>
  <c r="F7" i="49" s="1"/>
  <c r="E6" i="48"/>
  <c r="E6" i="33"/>
  <c r="D6" i="49" s="1"/>
  <c r="E39" i="23"/>
  <c r="G18" i="48"/>
  <c r="F8" i="50" s="1"/>
  <c r="G18" i="33"/>
  <c r="F75" i="39"/>
  <c r="F23" i="33"/>
  <c r="E7" i="51" s="1"/>
  <c r="G62" i="39"/>
  <c r="G23" i="33" s="1"/>
  <c r="F7" i="51" s="1"/>
  <c r="G12" i="33"/>
  <c r="G19" i="27"/>
  <c r="G12" i="48"/>
  <c r="F12" i="49" s="1"/>
  <c r="F38" i="17"/>
  <c r="F16" i="48"/>
  <c r="E6" i="50" s="1"/>
  <c r="F16" i="33"/>
  <c r="E23" i="33"/>
  <c r="D7" i="51" s="1"/>
  <c r="E75" i="39"/>
  <c r="E21" i="33"/>
  <c r="D5" i="51" s="1"/>
  <c r="E24" i="32"/>
  <c r="D9" i="48"/>
  <c r="D9" i="33"/>
  <c r="C9" i="49" s="1"/>
  <c r="F6" i="33"/>
  <c r="E6" i="49" s="1"/>
  <c r="G6" i="33"/>
  <c r="F6" i="48"/>
  <c r="F39" i="23"/>
  <c r="D6" i="33"/>
  <c r="C6" i="49" s="1"/>
  <c r="D6" i="48"/>
  <c r="E5" i="33"/>
  <c r="D5" i="49" s="1"/>
  <c r="E34" i="25"/>
  <c r="E5" i="48"/>
  <c r="G19" i="33"/>
  <c r="F3" i="51" s="1"/>
  <c r="F19" i="38"/>
  <c r="G19" i="38" s="1"/>
  <c r="F19" i="33"/>
  <c r="E3" i="51" s="1"/>
  <c r="F20" i="29"/>
  <c r="F15" i="33"/>
  <c r="F15" i="48"/>
  <c r="E5" i="50" s="1"/>
  <c r="G18" i="18"/>
  <c r="G14" i="48"/>
  <c r="F4" i="50" s="1"/>
  <c r="G14" i="33"/>
  <c r="F8" i="33"/>
  <c r="F8" i="48"/>
  <c r="F54" i="21"/>
  <c r="G13" i="33"/>
  <c r="G19" i="20"/>
  <c r="G13" i="48"/>
  <c r="F3" i="50" s="1"/>
  <c r="D8" i="49"/>
  <c r="E9" i="50" l="1"/>
  <c r="G17" i="33"/>
  <c r="D10" i="51"/>
  <c r="E10" i="51"/>
  <c r="D9" i="50"/>
  <c r="F9" i="50" s="1"/>
  <c r="F19" i="48"/>
  <c r="D19" i="48"/>
  <c r="E19" i="48"/>
  <c r="D13" i="49"/>
  <c r="G42" i="33"/>
  <c r="G43" i="33"/>
  <c r="G37" i="22"/>
  <c r="F26" i="33"/>
  <c r="E26" i="33"/>
  <c r="G75" i="39"/>
  <c r="G9" i="33"/>
  <c r="F9" i="49" s="1"/>
  <c r="G9" i="48"/>
  <c r="G24" i="32"/>
  <c r="C4" i="49"/>
  <c r="C13" i="49" s="1"/>
  <c r="G11" i="33"/>
  <c r="F11" i="49" s="1"/>
  <c r="G11" i="48"/>
  <c r="G21" i="30"/>
  <c r="F6" i="49"/>
  <c r="G39" i="23"/>
  <c r="G6" i="48"/>
  <c r="G38" i="17"/>
  <c r="G5" i="48"/>
  <c r="G34" i="25"/>
  <c r="G5" i="33"/>
  <c r="F5" i="49" s="1"/>
  <c r="G16" i="33"/>
  <c r="G16" i="48"/>
  <c r="F6" i="50" s="1"/>
  <c r="G15" i="33"/>
  <c r="G20" i="29"/>
  <c r="G15" i="48"/>
  <c r="F5" i="50" s="1"/>
  <c r="G54" i="21"/>
  <c r="G8" i="48"/>
  <c r="G8" i="33"/>
  <c r="F8" i="49" s="1"/>
  <c r="E8" i="49"/>
  <c r="E13" i="49" s="1"/>
  <c r="F10" i="51" l="1"/>
  <c r="G19" i="48"/>
  <c r="F13" i="49"/>
  <c r="E42" i="48"/>
  <c r="G26" i="33"/>
  <c r="E49" i="33"/>
  <c r="F49" i="33"/>
  <c r="F42" i="48"/>
  <c r="G42" i="48" l="1"/>
  <c r="G49" i="33"/>
  <c r="D21" i="33"/>
  <c r="D26" i="33" s="1"/>
  <c r="C5" i="51" l="1"/>
  <c r="C10" i="51" s="1"/>
</calcChain>
</file>

<file path=xl/sharedStrings.xml><?xml version="1.0" encoding="utf-8"?>
<sst xmlns="http://schemas.openxmlformats.org/spreadsheetml/2006/main" count="909" uniqueCount="354">
  <si>
    <t>TOTAL EJECUCIÓN</t>
  </si>
  <si>
    <t>PROYECTO</t>
  </si>
  <si>
    <t>DESPACHO DEL ALCALDE</t>
  </si>
  <si>
    <t>Apropiacion Definitiva</t>
  </si>
  <si>
    <t>Registro Presupuestal</t>
  </si>
  <si>
    <t>1. DESPACHO</t>
  </si>
  <si>
    <t>DEPARTAMENTO ADMINISTRATIVO DE HACIENDA</t>
  </si>
  <si>
    <t>DEPARTAMENTO ADMINISTRATIVO DE PLANEACION</t>
  </si>
  <si>
    <t>DEPARTAMENTO ADMINISTRATIVO DE CONTROL INTERNO</t>
  </si>
  <si>
    <t>4.1 FONDO MUNICIPAL DE VIVIENDA FOMVIVIENDA</t>
  </si>
  <si>
    <t>4.2 EMPRESA DE DESARROLLO URBANO EDUA</t>
  </si>
  <si>
    <t>4.3 CORPORACION DE CULTURA Y TURISMO CORPOCULTURA</t>
  </si>
  <si>
    <t>4.4 INSTITUTO MUNICIPAL DE DEPORTE IMDERA</t>
  </si>
  <si>
    <t>RANGO</t>
  </si>
  <si>
    <t>CANTIDAD</t>
  </si>
  <si>
    <t>%EFICIENCIA</t>
  </si>
  <si>
    <t>EJECUCIÓN DE METAS</t>
  </si>
  <si>
    <t>TOTAL METAS</t>
  </si>
  <si>
    <t>SECRETARÍA DE DESARROLLO SOCIAL</t>
  </si>
  <si>
    <t>SECRETARÍA DE SALUD</t>
  </si>
  <si>
    <t>SECRETARÍA DE DESARROLLO ECONÓMICO</t>
  </si>
  <si>
    <t>SECRETARÍA DE EDUCACIÓN</t>
  </si>
  <si>
    <t>SECRETARÍA DE TRÁNSITO Y TRANSPORTE</t>
  </si>
  <si>
    <t>SECRETARIA TICS</t>
  </si>
  <si>
    <t>DEPARTAMENTO ADMINISTRATIVO DE FORTALECIMIENTO INSTITUCIONAL</t>
  </si>
  <si>
    <t>DEPARTAMENTO ADMINISTRATIVO JURÍDICO</t>
  </si>
  <si>
    <t>SECRETARÍA DE GOBIERNO Y CONVIVENCIA</t>
  </si>
  <si>
    <t>TOTAL DEPENDENCIAS</t>
  </si>
  <si>
    <t>EMPRESA DE FOMENTO DE VIVIENDA</t>
  </si>
  <si>
    <t>EMPRESA DE DESARROLLO URBANO EDUA</t>
  </si>
  <si>
    <t>TOTAL EJECUTADO</t>
  </si>
  <si>
    <t>ALCALDÍA MUNICIPAL DE ARMENIA</t>
  </si>
  <si>
    <t>SECRETARÍA DE INFRAESTRUCTURA</t>
  </si>
  <si>
    <t xml:space="preserve">3.7. CONTROL INTERNO DISCIPLINARIO </t>
  </si>
  <si>
    <t>3.6.  CONTROL INTERNO</t>
  </si>
  <si>
    <t>3.4. BIENES Y SUMINISTROS</t>
  </si>
  <si>
    <t>3.2. JURIDICA</t>
  </si>
  <si>
    <t>3.1. FORTALECIMIENTO INSTITUCIONAL</t>
  </si>
  <si>
    <t>2.8. SECRETARIA DE LAS TECNOLOGIAS TICS</t>
  </si>
  <si>
    <t>2.7. SECRETARIA DE TRANSITO Y TRANSPORTE</t>
  </si>
  <si>
    <t>2.6. SECRETARIA DE INFRAESTRUCTURA</t>
  </si>
  <si>
    <t>2.3. SALUD</t>
  </si>
  <si>
    <t>2.2. DESARROLLO SOCIAL</t>
  </si>
  <si>
    <t>2.1. GOBIERNO Y CONVIVENCIA</t>
  </si>
  <si>
    <t>2.4. DESARROLLO ECONÓMICO</t>
  </si>
  <si>
    <t>2.5. EDUCACIÓN</t>
  </si>
  <si>
    <t>3.5. PLANEACIÓN</t>
  </si>
  <si>
    <t>4.5 EMPRESAS PUBLICAS DE ARMENIA-EPA</t>
  </si>
  <si>
    <t>4.6 AMABLE E.I.C.E</t>
  </si>
  <si>
    <t xml:space="preserve">EMPRESAS PÚBLICAS DE ARMENIA </t>
  </si>
  <si>
    <t xml:space="preserve">Mas Prestación de servicios de salud </t>
  </si>
  <si>
    <t>Inmobiliaria Municipal</t>
  </si>
  <si>
    <t>TOTAL EJECUCION</t>
  </si>
  <si>
    <t>TOTAL EJECUCUCIÓN</t>
  </si>
  <si>
    <t>Número de Actividades Metas  producto  del proyecto a la fecha de corte</t>
  </si>
  <si>
    <t>% ejecución presupuestal a la fecha de corte</t>
  </si>
  <si>
    <t>Recursos asignados, en pesos en el momento presupuestal
 (Apropiación Definitiva)</t>
  </si>
  <si>
    <t>Recursos ejecutados en pesos en el momento presupuestal 
(Reg. Presupuestal)</t>
  </si>
  <si>
    <t>Todos Somos Ciudadanos</t>
  </si>
  <si>
    <t>Todos Informados</t>
  </si>
  <si>
    <t>Todos Pá la Calle</t>
  </si>
  <si>
    <t>Todos en Paz</t>
  </si>
  <si>
    <t>Promedio de avance de la meta del indicador de producto del proyecto a la fecha de corte</t>
  </si>
  <si>
    <t>Generación de condiciones para el crecimiento económico y empleo - productividad y competitividad de las empresas del municipio de armenia</t>
  </si>
  <si>
    <t>Apoyo e inclusión de productores rurales del municipio de armenia en cadenas productivas, de valor agregado y ciencia, tecnología e innovación</t>
  </si>
  <si>
    <t>Implementación Incremento de las capacidades de apropiación de la Ciencia, la Tecnología y la Innovación en Armenia</t>
  </si>
  <si>
    <t>Sostenibilidad y fortalecimiento de la vigilancia, control, educación y regulación de la infraestructura vial del municipio de armenia</t>
  </si>
  <si>
    <t>La seguridad y Movilidad Vial es PA'TODOS</t>
  </si>
  <si>
    <t>Movilidad Sostenible PA'TODOS</t>
  </si>
  <si>
    <t>Mas Gestión Intitucional
Mas Usuarios Satisfechos</t>
  </si>
  <si>
    <t>Armenia Es pa Todos con Gestión TIC</t>
  </si>
  <si>
    <t>Ecosistema TIC Pa Todos</t>
  </si>
  <si>
    <t>Fortalecimiento TIC Pa´ todos,  Armenia Ciudad Inteligente</t>
  </si>
  <si>
    <t>Ciencia Tecnología e Innovación un futuro Pa' Todos</t>
  </si>
  <si>
    <t>Armenia Ciencia, Tecnologia e Innovación</t>
  </si>
  <si>
    <t>Complejo Archivístico, de conservación y de valor histórico del Municipio de Armenia Museo de la memoria</t>
  </si>
  <si>
    <t>Fortalecimiento del Talento Humano y Modernización Institucional Pa`Todos</t>
  </si>
  <si>
    <t>Creación del Proceso de Gestión Documental y Archivo en el Municipio de Armenia</t>
  </si>
  <si>
    <t>Fortalecimiento de la Gestión y Dirección del Sector Justicia en el Derecho en el Municipio de Armenia</t>
  </si>
  <si>
    <t>Fortalecimiento de la Gestión y Dirección del Sector Justicia y del Derecho y Modernizacíón de la infraestructura tecnológica del Departamento Administrativo Jurídico del Municipio de Armenia</t>
  </si>
  <si>
    <t>4.7.REDSALUD</t>
  </si>
  <si>
    <t>Modernización tecnológica y administrativa para la gestión financiera y fiscal</t>
  </si>
  <si>
    <t>Cultura y legalidad para el contribuyente cuyabro</t>
  </si>
  <si>
    <t>Catastro multipropósito</t>
  </si>
  <si>
    <t>Adquisición y/o mantenimiento de las áreas de conservación y protección de fuentes hídricas del Municipio de Armenia.</t>
  </si>
  <si>
    <t>Administración efectiva de los bienes muebles e inmuebles propiedad del Municipio de Armenia</t>
  </si>
  <si>
    <t>Adecuación y mejoramiento de los bienes del Municipio del Armenia</t>
  </si>
  <si>
    <t>Auditorías Internas basadas en Riesgos y Procesos de Acompañamiento y Asesoría.</t>
  </si>
  <si>
    <t xml:space="preserve"> Evaluación Independiente del Sistema de Control Interno y Atención a Entes de Control.</t>
  </si>
  <si>
    <t>Valoración de Riesgos y Enfoque hacia la prevención.</t>
  </si>
  <si>
    <t>Sistema de emergencias medicas (SEM)</t>
  </si>
  <si>
    <t>Armenia asegurada en salud</t>
  </si>
  <si>
    <t>Calidad  en la prestación del servicio</t>
  </si>
  <si>
    <t>Subsidio a la demanda</t>
  </si>
  <si>
    <t>Participación social en Salud</t>
  </si>
  <si>
    <t>Promoción de la Salud y Gestión del Riesgo para las Enfermedades Crónicas NO Transmisibles</t>
  </si>
  <si>
    <t>Promoción de la Salud y Gestión del Riesgo en la Salud Sexual y Reproductiva</t>
  </si>
  <si>
    <t>Gestión de la salud pública</t>
  </si>
  <si>
    <t>Atención Diferencial a Poblaciones Vulnerables</t>
  </si>
  <si>
    <t>Intervenciones colectivas</t>
  </si>
  <si>
    <t>Preparación de Respuesta de Salud Pública ante las Emergencia y Desastres</t>
  </si>
  <si>
    <t>Promoción de la Seguridad Alimentaria  y gestión del riesgo por el consumo</t>
  </si>
  <si>
    <t>Promoción de la Salud y Gestión del Riesgo en Zoonosis</t>
  </si>
  <si>
    <t>Epidemiología y Demografía</t>
  </si>
  <si>
    <t>Promoción de la Salud y Gestión del Riesgo en la Salud Mental</t>
  </si>
  <si>
    <t>Promoción de la Salud y Gestión de Riesgos Ambientales por Agua, Aire, Residuos, Movilidad</t>
  </si>
  <si>
    <t xml:space="preserve">Promoción de la Salud en Entornos Laborales </t>
  </si>
  <si>
    <t>Promoción de la Salud y Gestión del Riesgo para las Enfermedades Crónicas Transmisibles</t>
  </si>
  <si>
    <t>Promoción de la Salud y Gestión del Riesgo en Vectores</t>
  </si>
  <si>
    <t xml:space="preserve">Más Cuidado a la salud </t>
  </si>
  <si>
    <t xml:space="preserve"> Fortalecimiento Institucional de Apoyo a los Servicios de Salud</t>
  </si>
  <si>
    <t>Fortalecimiento de capacidades para la generación y formalización de empleo en la ciudad de Armenia</t>
  </si>
  <si>
    <t xml:space="preserve">Fortalecimiento de la cultura de prevención respecto de las actuaciones de los funcionarios de la Administración Municipal, enmarcados en la Constitución y la Ley. </t>
  </si>
  <si>
    <t xml:space="preserve">Gestion, Formulación de proyectos VIS (Vivienda interés social) y VIP (Vivienda de interés prioritario) en sector urbano  del municipio de Armenia, Departamento del Quindío. </t>
  </si>
  <si>
    <t>Mejoramiento de vivienda, de entorno y de titulación de predios en convenios de cooperación y financiación con entidades de orden nacional, Departamento o Municipal de Armenia.</t>
  </si>
  <si>
    <t xml:space="preserve">Fortalecimiento institucional FOMVIVIENDA Armenia. </t>
  </si>
  <si>
    <t>Gestión de Convenios y/o Contratos  Interadministrativos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</si>
  <si>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</si>
  <si>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</si>
  <si>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</si>
  <si>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</si>
  <si>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Fortalecimiento Biblioteca Pa´Todos</t>
  </si>
  <si>
    <t>Servicio Armenia Territorio Cultural y Turístico</t>
  </si>
  <si>
    <t xml:space="preserve">Actividades de Gestión </t>
  </si>
  <si>
    <t xml:space="preserve">EJECUCIÓN POR ACTIVIDADES </t>
  </si>
  <si>
    <t>TOTAL ACTIVIDADES</t>
  </si>
  <si>
    <t xml:space="preserve">Proyecto vial de la calle 50 tramo III (puente los quindos) y obras complementarias </t>
  </si>
  <si>
    <t>EJECUCIÓN POR DEPENDENCIAS/ENTIDADES</t>
  </si>
  <si>
    <t>Consolidación de los drenajes urbanos y espacios públicos naturales</t>
  </si>
  <si>
    <t xml:space="preserve">Estrategias de mitigación y adaptación al cambio climático </t>
  </si>
  <si>
    <t>Estudios técnicos sobre recursos hidricos</t>
  </si>
  <si>
    <t xml:space="preserve">Gestión de residuos y adaptación a la estrategia de economía circular </t>
  </si>
  <si>
    <t>Armenia Capital Verde - Paisaje Cultural Cafetero</t>
  </si>
  <si>
    <t xml:space="preserve">Corresponsabilidad ambiental </t>
  </si>
  <si>
    <t>Educación Ambiental Pa´Todos</t>
  </si>
  <si>
    <t xml:space="preserve">Inventario de asentamientos sub-normales </t>
  </si>
  <si>
    <t>Control Físico y Urbano</t>
  </si>
  <si>
    <t>Manuales Urbanos</t>
  </si>
  <si>
    <t>Laboratorio de Planificación, urbanismo y arquitectura de la ciudad</t>
  </si>
  <si>
    <t xml:space="preserve">Diagnosticos, suelos de protección ambiental. </t>
  </si>
  <si>
    <t xml:space="preserve">Expediente Municipal </t>
  </si>
  <si>
    <t>Unidades de Planificación Intermedia</t>
  </si>
  <si>
    <t>Bienestar para los seres sintientes</t>
  </si>
  <si>
    <t>Planeando Pa´Todos</t>
  </si>
  <si>
    <t xml:space="preserve">Todos participando </t>
  </si>
  <si>
    <t>Infraestructura de Datos Espaciales</t>
  </si>
  <si>
    <t>Inspección Urbana</t>
  </si>
  <si>
    <t>Documento de formulación de política pública</t>
  </si>
  <si>
    <t xml:space="preserve"> % Eficiencia 2021</t>
  </si>
  <si>
    <t>% Eficiencia 2021</t>
  </si>
  <si>
    <t>% Eficiencia  2021</t>
  </si>
  <si>
    <t>%EFICIENCIA 2021</t>
  </si>
  <si>
    <t xml:space="preserve">RED SALUD ARMENIA </t>
  </si>
  <si>
    <t>IMDERA</t>
  </si>
  <si>
    <t>AMABLE</t>
  </si>
  <si>
    <t>CORPOCULTURA</t>
  </si>
  <si>
    <t>Pa´ la Primera infancia - Horizontes brillantes</t>
  </si>
  <si>
    <t>Pa´ la Infancia - construyamos juntos</t>
  </si>
  <si>
    <t xml:space="preserve">Pa´ la Adolescencia - Entornos protectores </t>
  </si>
  <si>
    <t xml:space="preserve">Juventud Pa´ todos </t>
  </si>
  <si>
    <t xml:space="preserve">Es Pa´ la equidad de género  </t>
  </si>
  <si>
    <t xml:space="preserve">Es Pa´ Armenia diversa </t>
  </si>
  <si>
    <t>Es Pa´ los Adultos Mayores - Atención Integral a la vejez</t>
  </si>
  <si>
    <t>Pa´ un envejecimiento y vejez dignos - CBA , CV</t>
  </si>
  <si>
    <t xml:space="preserve">Es Pa´ el Habitante en situación de calle - Tú cuentas y juntos construimos inclusión social </t>
  </si>
  <si>
    <t xml:space="preserve">Es Pa' las Personas con Discapacidad </t>
  </si>
  <si>
    <t xml:space="preserve">Es Pa´ las Familias </t>
  </si>
  <si>
    <t xml:space="preserve">Es Pa´ Servir - Servicios  Exequiales </t>
  </si>
  <si>
    <t>Es Pa´ participar - cooperación ciudadana activa y social</t>
  </si>
  <si>
    <t>Es Pa´ las JAL - Gestión y procedimientos JAL</t>
  </si>
  <si>
    <t xml:space="preserve">Es Pa´ Decidir - acuerdos participativos - Presupuesto participativo </t>
  </si>
  <si>
    <t xml:space="preserve">Programas Sociales Pa´ las Familias vulnerables de Armenia -Familias en Acción y Jóvenes en Acción, Red Unidos </t>
  </si>
  <si>
    <t>Impulsa2</t>
  </si>
  <si>
    <t>Dotación de sedes de la red de salud pública del municipio.</t>
  </si>
  <si>
    <t>Sistema de Gestión para la Planificación Integral (Asesoria Administrativa)</t>
  </si>
  <si>
    <t>Recursos Gestionados</t>
  </si>
  <si>
    <t>DEPENDENCIA y/O ENTIDAD</t>
  </si>
  <si>
    <t>2.9. HACIENDA</t>
  </si>
  <si>
    <t>Proyectos Estrátegicos Pá Todos</t>
  </si>
  <si>
    <t>Administración del espacio publico</t>
  </si>
  <si>
    <t xml:space="preserve">Expansión de los componentes del sistema de captación, aducción y tratamiento de agua </t>
  </si>
  <si>
    <t>Construcción de redes de Acueducto</t>
  </si>
  <si>
    <t>Construcción de redes de Alcantarillado</t>
  </si>
  <si>
    <t>Construcción de colectores, interceptores y emisarios finales</t>
  </si>
  <si>
    <t>PTAR La Florida</t>
  </si>
  <si>
    <t>Reposición u optimización de los componentes del Sistema de captación y aducción de agua cruda</t>
  </si>
  <si>
    <t xml:space="preserve">Reposición u optimización de la Planta de Tratamiento de Agua Potable </t>
  </si>
  <si>
    <t>Reposición u optimización de redes de Acueducto</t>
  </si>
  <si>
    <t>Reposición u optimización de redes de Alcantarillado</t>
  </si>
  <si>
    <t>Reposición u optimización de componentes del sistema de colectores, interceptores y emisarios finales</t>
  </si>
  <si>
    <t>Reposición u optimización de los componentes del Sistema de Tratamiento de Aguas Residuales</t>
  </si>
  <si>
    <t xml:space="preserve"> Rehabilitación y/o mejoramiento de la infraestructura y equipos de captación y aducción de agua cruda</t>
  </si>
  <si>
    <t>Intervención de los túneles de aducción de agua cruda</t>
  </si>
  <si>
    <t>Rehabilitación y/o mejoramiento de la Planta de Tratamiento agua potable</t>
  </si>
  <si>
    <t>Rehabilitación de redes de Acueducto</t>
  </si>
  <si>
    <t>Rehabilitación de redes de Alcantarillado</t>
  </si>
  <si>
    <t>Rehabilitación de colectores, interceptores y emisarios finales</t>
  </si>
  <si>
    <t>Rehabilitación y/o mejoramiento del Sistema de Tratamiento de Aguas Residuales</t>
  </si>
  <si>
    <t>Construcción de Infraestructura de Contingencia para el Municipio de Armenia</t>
  </si>
  <si>
    <t>Reposición u optimización de infraestructura de contingencia del Municipio de Armenia</t>
  </si>
  <si>
    <t>Rehabilitación y /o Mejoramiento de la Infraestructura de Contingencia del Municipio de Armenia</t>
  </si>
  <si>
    <t xml:space="preserve">Atención de contingencias </t>
  </si>
  <si>
    <t>Implementación y Fortalecimiento técnico del SIG</t>
  </si>
  <si>
    <t xml:space="preserve">Modelación hidráulica del sistema de Acueducto </t>
  </si>
  <si>
    <t>Gestión de Sectores Hidráulicos</t>
  </si>
  <si>
    <t xml:space="preserve">Modelación de la calidad del agua </t>
  </si>
  <si>
    <t xml:space="preserve">Revisión de proyectos hidrosanitarios y control urbano </t>
  </si>
  <si>
    <t>Estudios y diseños para el desarrollo de los servicios</t>
  </si>
  <si>
    <t>Adquisición de maquinaria, herramientas y equipos de los servicios</t>
  </si>
  <si>
    <t xml:space="preserve"> Fomento del desarrollo empresarial en la recuperación, aprovechamiento y comercialización de residuos sólidos municipales</t>
  </si>
  <si>
    <t>Implementación del Modelo para la conservación, recuperación y mantenimiento de la cuenca abastecedora del Rio Quindío</t>
  </si>
  <si>
    <t>Reparación y detección de fugas en infraestructura, conductos, tanques y dispositivos mecánicos</t>
  </si>
  <si>
    <t>Ampliación, mejoramiento y optimización del sistema control Hidráulico,
macromedición y telemetría.</t>
  </si>
  <si>
    <t>Ampliación y/o Reposición de hidrantes y válvulas</t>
  </si>
  <si>
    <t>Expansión de la Micromedición Efectiva</t>
  </si>
  <si>
    <t>Racionalización del Consumo Interno</t>
  </si>
  <si>
    <t>Programa de educación en Centros Educativos Públicos de la ciudad de Armenia</t>
  </si>
  <si>
    <t>Programa de Educación a usuarios y funcionarios de EPA ESP</t>
  </si>
  <si>
    <t>Monitoreo y Control de la Calidad del Agua cruda y Potable</t>
  </si>
  <si>
    <t>Monitoreo y Control de la Calidad del Agua en las Fuentes Receptoras y vertimientos de EPA ESP</t>
  </si>
  <si>
    <t>Actualización de los Planes Estratégicos en el Marco la Política de Gobierno Digital</t>
  </si>
  <si>
    <t>Actualización del Plan Estratégico Vial</t>
  </si>
  <si>
    <t xml:space="preserve">Implementación de instrumentos de transparencia </t>
  </si>
  <si>
    <t>Implementación del Plan Estratégico de Tecnologías de la Información y las Comunicaciones</t>
  </si>
  <si>
    <t>Implementación del Plan de Tratamiento de Riesgos de Seguridad y Privacidad de la Información</t>
  </si>
  <si>
    <t>Implementación del  Plan de Seguridad y Privacidad de la Información</t>
  </si>
  <si>
    <t>Implementación del Plan Estratégico de Talento Humano</t>
  </si>
  <si>
    <t>Seguimiento y actualización de las políticas del Modelo Integrado de Planeación y Gestión.</t>
  </si>
  <si>
    <t xml:space="preserve">Enfoque a la prevención en el marco del Modelo Estándar de Control Interno </t>
  </si>
  <si>
    <t>Sistema de Gestión Integrados</t>
  </si>
  <si>
    <t xml:space="preserve"> Acreditación del laboratorio de calibración de medidores  </t>
  </si>
  <si>
    <t>Acreditación del Laboratorio de Ensayo de Calidad de Agua</t>
  </si>
  <si>
    <t xml:space="preserve">Fortalecimiento de la Imagen Corporativa </t>
  </si>
  <si>
    <t xml:space="preserve">Responsabilidad Social Empresarial </t>
  </si>
  <si>
    <t xml:space="preserve">Adecuación de las instalaciones locativas </t>
  </si>
  <si>
    <t xml:space="preserve">Modernización y soporte de la Plataforma TIC de EPA ESP  </t>
  </si>
  <si>
    <t>Seguimientos y controles a los negocios estratégicos de EPA ESP</t>
  </si>
  <si>
    <t xml:space="preserve"> Análisis y desarrollo de otras Unidades de Negocio</t>
  </si>
  <si>
    <t>Actividades de Gestión</t>
  </si>
  <si>
    <t>Construcción De Centro De Convivencia Ciudadana</t>
  </si>
  <si>
    <t>Apoyo A Establecimientos De Reclusión</t>
  </si>
  <si>
    <t>Prevención Y Convivencia Con Nuestros Animales</t>
  </si>
  <si>
    <t>Implementación De Acciones Para Una Armenia Humanitaria</t>
  </si>
  <si>
    <t>Fortalecimiento Institucional De La Actividad De La Gestión Del Riesgo De Desastres.</t>
  </si>
  <si>
    <t>Fortalecimiento Institucional De La Actividad Bomberil</t>
  </si>
  <si>
    <t>Culturizando La Venta Informal En El Espacio Público</t>
  </si>
  <si>
    <t>Fortalecimiento Operacional De Las Comisarias De Familia</t>
  </si>
  <si>
    <t>Fomentando La Cultura Ciudadana Para Disminuir La Afectación De La Convivencia.</t>
  </si>
  <si>
    <t>Gobernabilidad Cultural Y Pluriétnica Con Igualdad Social</t>
  </si>
  <si>
    <t>Cultura De Paz Y Promoción De Los Derechos Humanos</t>
  </si>
  <si>
    <t>Generando Cultura En Derechos Y Deberes Para La Proteccion Del Consumidor</t>
  </si>
  <si>
    <t>Vigilancia Y Seguridad Ciudadana</t>
  </si>
  <si>
    <t>Fortalecimiento De Las Acciones Preventivas Para Garantizar La Seguridad Y Convivencia Ciudadana (Fonset)</t>
  </si>
  <si>
    <t>Educacion Inicial -Construccion De Infraestructura</t>
  </si>
  <si>
    <t>Educacion Inicial - Adecuacion  Y Mejoramiento De Infraestructura</t>
  </si>
  <si>
    <t xml:space="preserve">Atencion Integral Educacion Inicial </t>
  </si>
  <si>
    <t xml:space="preserve">Funcionamiento Y Prestacion Del Servicio Educativo De Las Instituciones Educativas </t>
  </si>
  <si>
    <t xml:space="preserve">Fondos De Servicios Educativos  </t>
  </si>
  <si>
    <t>Atencion A Poblaciones Etnia Afro E Indigenas</t>
  </si>
  <si>
    <t xml:space="preserve">Atencion A Poblaciones Victimas Del Conflicto, Vulnerables, Jovenes Y Adultos </t>
  </si>
  <si>
    <t xml:space="preserve">Atencion A Poblacion  Con Necesidades Educativas Especiales O Con Discapacidad </t>
  </si>
  <si>
    <t xml:space="preserve">Acompañamiento Para La Mejora De La Calidad Educativa Y Seguimiento A Los Procesos De Aprendizaje </t>
  </si>
  <si>
    <t xml:space="preserve">Jornada Unica En El Marco De La Atención Integral </t>
  </si>
  <si>
    <t xml:space="preserve">Jornadas Complementarias </t>
  </si>
  <si>
    <t>Construcción, Mejoramiento Y Mantenimiento De Instituciones Educativas</t>
  </si>
  <si>
    <t>Escuela De Musica</t>
  </si>
  <si>
    <t xml:space="preserve">Cultura Ciudadana Y Convivencia Escolar  </t>
  </si>
  <si>
    <t xml:space="preserve">Plan   De Lectura Y Escritura </t>
  </si>
  <si>
    <t>Dotación De Equipos, Software Y Textos Para Las Instituciones Educativas.</t>
  </si>
  <si>
    <t>Proyecto Educativo Ambiental Y De Gestión Del Riesgo (Prae - Peger)</t>
  </si>
  <si>
    <t>Alimentacion Escolar</t>
  </si>
  <si>
    <t>Transporte Escolar</t>
  </si>
  <si>
    <t>Becas Para Estudiantes  Que  Ingresan  A La Universidad</t>
  </si>
  <si>
    <t>Servicios Publicos</t>
  </si>
  <si>
    <t>Transferencias A Las Instituciones Educativas</t>
  </si>
  <si>
    <t>Bilingüismo</t>
  </si>
  <si>
    <t>Articulación Con La Media</t>
  </si>
  <si>
    <t>Dotación, Uso Y Aprovechamiento De Tic En El Aula</t>
  </si>
  <si>
    <t>Formación Para El Trabajo Y El Desarrollo Humano</t>
  </si>
  <si>
    <t xml:space="preserve">Proyecto De Tecnoacademia </t>
  </si>
  <si>
    <t xml:space="preserve">Escuelas Saludables </t>
  </si>
  <si>
    <t>Escuela De Padres</t>
  </si>
  <si>
    <t>Proyecto De Implementación De Prácticas Educativas Y Pedagógicas</t>
  </si>
  <si>
    <t>Plan Estratégico De Educación 2020-2023</t>
  </si>
  <si>
    <t>Proyecto De Emprenderismo</t>
  </si>
  <si>
    <t>Jóvenes Programadores Siglo Xxi</t>
  </si>
  <si>
    <t xml:space="preserve">Mejoramiento Y Seguimiento A La Gestion  En Los Procesos De La Secretaria De Educacion </t>
  </si>
  <si>
    <t>Conectividad En Las Instituciones Educativas</t>
  </si>
  <si>
    <t xml:space="preserve">Atencion Al Ciudadano </t>
  </si>
  <si>
    <t>Funcionamiento Y Prestacion De Servicios Del Sector  Educativo Del Nivel Central</t>
  </si>
  <si>
    <t>Infraestructura De Los Procesos Culturales Y Artisticos Del Municipio</t>
  </si>
  <si>
    <t>Infraestructura Para La Actividad Fisica, El Deporte Y La Recreación En El Municipio De Armenia</t>
  </si>
  <si>
    <t>Mantenimiento De La Infraestructura De Los Centros De Acopio</t>
  </si>
  <si>
    <t xml:space="preserve"> Alumbrado Publico </t>
  </si>
  <si>
    <t>Construcción, Mantenimiento Y Obras Complementarias A La Infraestructura Vial Tanto Urbana Como Rural Del Municipio</t>
  </si>
  <si>
    <t xml:space="preserve">Adecuación De Los Centros Culturales Y Artisticos Del Municipio De Armenia </t>
  </si>
  <si>
    <t xml:space="preserve">Construcción, Reparación, Mantenimiento Y Ampliación De La Infraestructura Turística Del Municipio </t>
  </si>
  <si>
    <t xml:space="preserve">Construcción, Ampliación Y Mejoramiento Del Espacio Público </t>
  </si>
  <si>
    <t>Construcción , Reparación , Mantenimiento Y Ampliación De La Infraestructura Para La Primera Infancia De  Armenia</t>
  </si>
  <si>
    <t>Formulación Construcción, Reparación, Mantenimiento E Instalación De La Infraestructura Recreodeportiva Del Municipio</t>
  </si>
  <si>
    <t>Proyectos Orientados A La Infraestructura Pública Armenia</t>
  </si>
  <si>
    <t>Construcción,Reparación, Mantenimiento Y  Adecuación De Centros Culturales</t>
  </si>
  <si>
    <t>Construcción,Reparación, Mantenimiento De Centro De Protección Animal Armenia</t>
  </si>
  <si>
    <t>Construcción, Reparación,Mantenimiento Del Espacio Urbano</t>
  </si>
  <si>
    <t>Proyecto De Infraestructura Pública Y El Desarrollo Urbano</t>
  </si>
  <si>
    <t>Infraestructura De La Red Vial Urbana Armenia</t>
  </si>
  <si>
    <t>Estudios De Pre Inversión E Inversión Para El Mejoramiento Del Espacio Urbano</t>
  </si>
  <si>
    <t>Formulación Transferencia De Recursos Pasa Subsidiar A Los Estratos Uno,Dos Y Tres En Acueducto, Alcantarillado Y Aseo Armenia</t>
  </si>
  <si>
    <t xml:space="preserve">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</si>
  <si>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</si>
  <si>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</si>
  <si>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</si>
  <si>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</si>
  <si>
    <t>0% - 25%</t>
  </si>
  <si>
    <t>26%-50%</t>
  </si>
  <si>
    <t>51%-100%</t>
  </si>
  <si>
    <t>CONSOLIDADO DE EJECUCIÓN ESTRATEGICA Y PRESUPUESTAL
A 30 DE JUNIO DE 2022
NIVEL CENTRAL Y DESCENTRALIZADO</t>
  </si>
  <si>
    <t>CONSOLIDADO DE EJECUCIÓN ESTRATEGICA Y PRESUPUESTAL
A 30 DE JUNIO DE 2022
NIVEL CENTRAL</t>
  </si>
  <si>
    <t>CONSOLIDADO DE EJECUCIÓN ESTRATEGICA Y PRESUPUESTAL
A 30 DE JUNIO DE 2022
SECRETARÍAS</t>
  </si>
  <si>
    <t>CONSOLIDADO DE EJECUCIÓN ESTRATEGICA Y PRESUPUESTAL
A 30 DE JUNIO DE 2022
DEPARTAMENTOS ADMINISTRATIVOS</t>
  </si>
  <si>
    <t>CONSOLIDADO DE EJECUCIÓN ESTRATEGICA Y PRESUPUESTAL
A 30 DE JUNIO DE 2022
NIVEL DESCENTRALIZADO</t>
  </si>
  <si>
    <r>
      <rPr>
        <b/>
        <sz val="11"/>
        <color theme="1"/>
        <rFont val="Arial"/>
        <family val="2"/>
      </rPr>
      <t>CONSOLIDADO DE EJECUCIÓN ESTRATEGICA Y PRESUPUESTAL
A 30 DE JUNIO DE 2022
DESPACHO DEL ALCALDE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</si>
  <si>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CONSOLIDADO DE EJECUCIÓN ESTRATEGICA Y PRESUPUESTAL
A 30 DE JUNIO DE 2022
SECRETARÍA  DE GOBIERNO Y CONVIVENCIA 
</t>
  </si>
  <si>
    <t xml:space="preserve">CONSOLIDADO DE EJECUCIÓN ESTRATEGICA Y PRESUPUESTAL
A 30 DE JUNIO DE 2022
SECRETARÍA DE DESARROLLO SOCIAL
</t>
  </si>
  <si>
    <t xml:space="preserve">CONSOLIDADO DE EJECUCIÓN ESTRATEGICA Y PRESUPUESTAL
A 30 DE JUNIO DE 2022
SECRETARIA DE SALUD
</t>
  </si>
  <si>
    <t xml:space="preserve">CONSOLIDADO DE EJECUCIÓN ESTRATEGICA Y PRESUPUESTAL
A 30 DE JUNIO DE 2022
SECRETARÍA DE DESARROLLO ECONÓMICO
</t>
  </si>
  <si>
    <t xml:space="preserve">CONSOLIDADO DE EJECUCIÓN PRESUPUESTAL
 A 30 DE JUNIO DE 2022
SECRETARÍA DE EDUCACIÓN
</t>
  </si>
  <si>
    <t xml:space="preserve">CONSOLIDADO DE EJECUCIÓN ESTRATEGICA Y PRESUPUESTAL
A 30 DE JUNIO DE 2022
SECRETARIA DE INFRAESTRUCTURA
</t>
  </si>
  <si>
    <t xml:space="preserve">CONSOLIDADO DE EJECUCIÓN ESTRATEGICA Y PRESUPUESTAL
A 30 DE JUNIO DE 2022
SECRETARÍA DE TRANSITO
</t>
  </si>
  <si>
    <t xml:space="preserve">CONSOLIDADO DE EJECUCIÓN ESTRATEGICA Y PRESUPUESTAL
A 30 DE JUNIO DE 2022
SECRETARÍA TICS
</t>
  </si>
  <si>
    <t>CONSOLIDADO DE EJECUCIÓN ESTRATEGICA Y PRESUPUESTAL
A 30 DE JUNIO DE 2022
SECRETARÍA DE HACIENDA</t>
  </si>
  <si>
    <t xml:space="preserve">CONSOLIDADO DE EJECUCIÓN PRESUPUESTAL
A 30 DE JUNIO DE 2022
FORTALECIMIENTO INSTITUCIONAL
</t>
  </si>
  <si>
    <t xml:space="preserve">CONSOLIDADO DE EJECUCIÓN PRESUPUESTAL
A 30 DE JUNIO DE 2022
DEPARTAMENTO ADMINISTRATIVO JURIDICO
</t>
  </si>
  <si>
    <t xml:space="preserve">CONSOLIDADO DE EJECUCIÓN ESTRATEGICA Y PRESUPUESTAL
A 30 DE JUNIO DE 2022
DEPARTAMENTO ADMINSITRATIVO DE BIENES Y SUMINISTROS
</t>
  </si>
  <si>
    <t xml:space="preserve">CONSOLIDADO DE EJECUCIÓN ESTRATEGICA Y PRESUPUESTAL
A 30 DE JUNIO DE 2022
DEPARTAMENTO ADMISNITRATIVO DE PLANEACIÓN
</t>
  </si>
  <si>
    <t xml:space="preserve">CONSOLIDADO DE EJECUCIÓN ESTRATEGICA Y PRESUPUESTAL
A 30 DE JUNIO DE 2022
DEPARTAMENTO ADMISNITRATIVO  DE CONTROL INTERNO
</t>
  </si>
  <si>
    <t xml:space="preserve">CONSOLIDADO DE EJECUCIÓN ESTRATEGICA Y PRESUPUESTAL
A 30 DE JUNIO DE 2022
DEPARTAMENTO ADMISNITRATIVO DE CONTROL INTERNO DISCIPLINARIO
</t>
  </si>
  <si>
    <t xml:space="preserve">CONSOLIDADO DE EJECUCIÓN ESTRATEGICA Y PRESUPUESTAL
A 30 DE JUNIO DE 2022
FOMVIVIENDA
</t>
  </si>
  <si>
    <t xml:space="preserve">CONSOLIDADO DE EJECUCIÓN PRESUPUESTAL
A 30 DE JUNIO DE 2022
EDUA
</t>
  </si>
  <si>
    <t xml:space="preserve">CONSOLIDADO DE EJECUCIÓN ESTRATEGICA Y PRESUPUESTAL
A 30 DE JUNIO DE 2022
CORPOCULTURA
</t>
  </si>
  <si>
    <t xml:space="preserve">CONSOLIDADO DE EJECUCIÓN ESTRATEGICA Y PRESUPUESTAL
A 30 DE JUNIO DE 2022
IMDERA
</t>
  </si>
  <si>
    <t xml:space="preserve">CONSOLIDADO DE EJECUCIÓN ESTRATEGICA Y PRESUPUESTAL
A 30 DE JUNIO DE 2022
EMPRESAS PÚBLICAS DE ARMENIA EPA 
</t>
  </si>
  <si>
    <t xml:space="preserve">CONSOLIDADO DE EJECUCIÓN ESTRATEGICA Y PRESUPUESTAL
A 30 DE JUNIO DE 2022
AMABLE
</t>
  </si>
  <si>
    <t xml:space="preserve">CONSOLIDADO DE EJECUCIÓN ESTRATEGICA Y PRESUPUESTAL
A 30 DE JUNIO DE 2022
REDSALUD
</t>
  </si>
  <si>
    <t>META CUMPLIDA CON RECURSOS DE GESTIÓN</t>
  </si>
  <si>
    <t>Apoyo Financiero  al Sector Artistico y Cultural</t>
  </si>
  <si>
    <t>Implementación del Sistema Estrategico de Transporte Público de Pasajeros de Armenia</t>
  </si>
  <si>
    <t>N/A</t>
  </si>
  <si>
    <t>Paradero con Espacio Público y obras complementariaas PEP CENTRO</t>
  </si>
  <si>
    <t xml:space="preserve">Terminal de ruta puerto erminal de ruta simón bolivar, terminal de ruta aeropuerto, terminal de ruta la patria y obras complementarias </t>
  </si>
  <si>
    <t>Renovación de andenes tramo 7 centro</t>
  </si>
  <si>
    <t>Se encuentra pendiente al cierre de la ETLF de la entidad, para realizar su actualizacion en el proyecto y posteriomente iniciar su ejecucion</t>
  </si>
  <si>
    <t>Inicio de ejecucion en el segundo semestre de 2023</t>
  </si>
  <si>
    <t>Esta meta se tiene estimada para la vigencia 2024.Actualmente el ente gestor se encuentra trabajando en la implementacion del SETP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</si>
</sst>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164" formatCode="&quot;$&quot;\ #,##0;\-&quot;$&quot;\ #,##0"/>
    <numFmt numFmtId="165" formatCode="_-* #,##0_-;\-* #,##0_-;_-* &quot;-&quot;_-;_-@_-"/>
    <numFmt numFmtId="166" formatCode="_-* #,##0.00_-;\-* #,##0.00_-;_-* &quot;-&quot;??_-;_-@_-"/>
    <numFmt numFmtId="167" formatCode="_(&quot;$&quot;* #,##0.00_);_(&quot;$&quot;* \(#,##0.00\);_(&quot;$&quot;* &quot;-&quot;??_);_(@_)"/>
    <numFmt numFmtId="168" formatCode="[$$-240A]\ #,##0"/>
    <numFmt numFmtId="169" formatCode="&quot;$&quot;\ #,##0"/>
    <numFmt numFmtId="170" formatCode="&quot;$&quot;\ #,##0.00"/>
    <numFmt numFmtId="171" formatCode="[$$-240A]\ #,##0.00"/>
    <numFmt numFmtId="172" formatCode="&quot;$&quot;#,##0.00"/>
    <numFmt numFmtId="173" formatCode="&quot;$&quot;#,##0"/>
    <numFmt numFmtId="174" formatCode="&quot;$&quot;\ #,##0.0"/>
    <numFmt numFmtId="175" formatCode="_(&quot;$&quot;* #,##0_);_(&quot;$&quot;* \(#,##0\);_(&quot;$&quot;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4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4" tint="0.59999389629810485"/>
        <bgColor rgb="FFFFFF9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99CC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8" applyNumberFormat="0" applyFill="0" applyAlignment="0" applyProtection="0"/>
    <xf numFmtId="0" fontId="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0" fillId="27" borderId="37" applyNumberFormat="0" applyAlignment="0" applyProtection="0"/>
    <xf numFmtId="0" fontId="11" fillId="28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29" borderId="0" applyNumberFormat="0" applyBorder="0" applyAlignment="0" applyProtection="0"/>
    <xf numFmtId="0" fontId="1" fillId="0" borderId="0"/>
    <xf numFmtId="0" fontId="1" fillId="0" borderId="0"/>
    <xf numFmtId="9" fontId="1" fillId="0" borderId="0" applyFill="0" applyBorder="0" applyAlignment="0" applyProtection="0"/>
    <xf numFmtId="0" fontId="13" fillId="20" borderId="39" applyNumberFormat="0" applyAlignment="0" applyProtection="0"/>
    <xf numFmtId="0" fontId="14" fillId="0" borderId="0" applyNumberFormat="0" applyFill="0" applyBorder="0" applyAlignment="0" applyProtection="0"/>
    <xf numFmtId="0" fontId="15" fillId="0" borderId="40" applyNumberFormat="0" applyFill="0" applyAlignment="0" applyProtection="0"/>
    <xf numFmtId="165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694">
    <xf numFmtId="0" fontId="0" fillId="0" borderId="0" xfId="0"/>
    <xf numFmtId="0" fontId="0" fillId="0" borderId="0" xfId="0"/>
    <xf numFmtId="0" fontId="0" fillId="0" borderId="0" xfId="0" applyFont="1"/>
    <xf numFmtId="3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justify" vertical="center" wrapText="1"/>
    </xf>
    <xf numFmtId="0" fontId="0" fillId="0" borderId="0" xfId="0" applyFont="1" applyBorder="1"/>
    <xf numFmtId="10" fontId="0" fillId="0" borderId="0" xfId="0" applyNumberFormat="1"/>
    <xf numFmtId="0" fontId="16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Fill="1"/>
    <xf numFmtId="3" fontId="15" fillId="0" borderId="0" xfId="0" applyNumberFormat="1" applyFont="1" applyBorder="1"/>
    <xf numFmtId="0" fontId="0" fillId="0" borderId="0" xfId="0" applyFont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10" fontId="1" fillId="0" borderId="12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170" fontId="18" fillId="0" borderId="0" xfId="0" applyNumberFormat="1" applyFont="1" applyFill="1" applyBorder="1"/>
    <xf numFmtId="10" fontId="18" fillId="0" borderId="0" xfId="0" applyNumberFormat="1" applyFont="1" applyFill="1" applyBorder="1"/>
    <xf numFmtId="171" fontId="19" fillId="0" borderId="2" xfId="0" applyNumberFormat="1" applyFont="1" applyBorder="1" applyAlignment="1">
      <alignment horizontal="center" vertical="center"/>
    </xf>
    <xf numFmtId="10" fontId="19" fillId="0" borderId="17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1" fontId="18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 vertical="center"/>
    </xf>
    <xf numFmtId="10" fontId="1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/>
    <xf numFmtId="10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1" fontId="18" fillId="0" borderId="0" xfId="0" applyNumberFormat="1" applyFont="1" applyFill="1" applyBorder="1" applyAlignment="1">
      <alignment horizontal="center" vertical="center"/>
    </xf>
    <xf numFmtId="171" fontId="19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17" xfId="0" applyNumberFormat="1" applyFont="1" applyBorder="1" applyAlignment="1">
      <alignment horizontal="center" vertical="center"/>
    </xf>
    <xf numFmtId="171" fontId="15" fillId="0" borderId="3" xfId="0" applyNumberFormat="1" applyFont="1" applyBorder="1" applyAlignment="1">
      <alignment horizontal="center" vertical="center"/>
    </xf>
    <xf numFmtId="171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5" fillId="30" borderId="8" xfId="0" applyNumberFormat="1" applyFont="1" applyFill="1" applyBorder="1" applyAlignment="1">
      <alignment horizontal="center" vertical="center"/>
    </xf>
    <xf numFmtId="3" fontId="15" fillId="31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1" fillId="0" borderId="0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8" fillId="0" borderId="0" xfId="0" applyNumberFormat="1" applyFont="1" applyFill="1" applyBorder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71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 vertical="center"/>
    </xf>
    <xf numFmtId="0" fontId="0" fillId="32" borderId="0" xfId="0" applyFont="1" applyFill="1"/>
    <xf numFmtId="2" fontId="0" fillId="0" borderId="0" xfId="0" applyNumberFormat="1" applyFont="1" applyAlignment="1">
      <alignment wrapText="1"/>
    </xf>
    <xf numFmtId="3" fontId="0" fillId="0" borderId="0" xfId="0" applyNumberFormat="1" applyAlignment="1">
      <alignment horizontal="right"/>
    </xf>
    <xf numFmtId="0" fontId="16" fillId="0" borderId="26" xfId="0" applyFont="1" applyBorder="1" applyAlignment="1">
      <alignment horizontal="center" vertical="center"/>
    </xf>
    <xf numFmtId="10" fontId="20" fillId="0" borderId="1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/>
    </xf>
    <xf numFmtId="10" fontId="1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15" fillId="37" borderId="19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0" fontId="15" fillId="0" borderId="0" xfId="0" applyNumberFormat="1" applyFont="1" applyFill="1" applyBorder="1" applyAlignment="1">
      <alignment horizontal="center" wrapText="1"/>
    </xf>
    <xf numFmtId="171" fontId="15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1" fontId="22" fillId="0" borderId="0" xfId="0" applyNumberFormat="1" applyFont="1" applyFill="1" applyBorder="1" applyAlignment="1">
      <alignment horizontal="center" wrapText="1"/>
    </xf>
    <xf numFmtId="10" fontId="22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 vertical="center"/>
    </xf>
    <xf numFmtId="10" fontId="19" fillId="0" borderId="28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70" fontId="18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Border="1" applyAlignment="1">
      <alignment horizontal="center" vertical="center"/>
    </xf>
    <xf numFmtId="171" fontId="22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0" fontId="18" fillId="0" borderId="0" xfId="0" applyNumberFormat="1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vertical="center"/>
    </xf>
    <xf numFmtId="171" fontId="19" fillId="0" borderId="47" xfId="0" applyNumberFormat="1" applyFon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ont="1"/>
    <xf numFmtId="1" fontId="1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/>
    <xf numFmtId="1" fontId="22" fillId="0" borderId="0" xfId="0" applyNumberFormat="1" applyFont="1" applyBorder="1" applyAlignment="1">
      <alignment horizontal="center" vertical="center" wrapText="1"/>
    </xf>
    <xf numFmtId="171" fontId="22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0" borderId="33" xfId="0" applyFont="1" applyFill="1" applyBorder="1" applyAlignment="1">
      <alignment horizontal="center" vertical="center" wrapText="1"/>
    </xf>
    <xf numFmtId="0" fontId="4" fillId="30" borderId="3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0" borderId="33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right"/>
    </xf>
    <xf numFmtId="3" fontId="22" fillId="31" borderId="14" xfId="0" applyNumberFormat="1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horizontal="right"/>
    </xf>
    <xf numFmtId="3" fontId="22" fillId="30" borderId="8" xfId="0" applyNumberFormat="1" applyFont="1" applyFill="1" applyBorder="1" applyAlignment="1">
      <alignment horizontal="center" vertical="center"/>
    </xf>
    <xf numFmtId="3" fontId="20" fillId="0" borderId="24" xfId="0" applyNumberFormat="1" applyFont="1" applyBorder="1" applyAlignment="1">
      <alignment horizontal="right"/>
    </xf>
    <xf numFmtId="3" fontId="22" fillId="37" borderId="19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8" fillId="31" borderId="14" xfId="0" applyNumberFormat="1" applyFont="1" applyFill="1" applyBorder="1" applyAlignment="1">
      <alignment horizontal="center" vertical="center"/>
    </xf>
    <xf numFmtId="3" fontId="18" fillId="30" borderId="8" xfId="0" applyNumberFormat="1" applyFont="1" applyFill="1" applyBorder="1" applyAlignment="1">
      <alignment horizontal="center" vertical="center"/>
    </xf>
    <xf numFmtId="3" fontId="18" fillId="37" borderId="19" xfId="0" applyNumberFormat="1" applyFont="1" applyFill="1" applyBorder="1" applyAlignment="1">
      <alignment horizontal="center" vertical="center"/>
    </xf>
    <xf numFmtId="3" fontId="18" fillId="0" borderId="3" xfId="0" applyNumberFormat="1" applyFont="1" applyBorder="1"/>
    <xf numFmtId="3" fontId="18" fillId="0" borderId="15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71" fontId="18" fillId="0" borderId="3" xfId="0" applyNumberFormat="1" applyFont="1" applyBorder="1" applyAlignment="1">
      <alignment horizontal="center" vertical="center"/>
    </xf>
    <xf numFmtId="171" fontId="18" fillId="0" borderId="13" xfId="0" applyNumberFormat="1" applyFont="1" applyBorder="1" applyAlignment="1">
      <alignment horizontal="center" vertical="center"/>
    </xf>
    <xf numFmtId="171" fontId="19" fillId="0" borderId="16" xfId="0" applyNumberFormat="1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10" fontId="18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2" xfId="0" applyFont="1" applyFill="1" applyBorder="1" applyAlignment="1">
      <alignment wrapText="1"/>
    </xf>
    <xf numFmtId="0" fontId="18" fillId="0" borderId="43" xfId="0" applyFont="1" applyFill="1" applyBorder="1" applyAlignment="1">
      <alignment horizontal="center" wrapText="1"/>
    </xf>
    <xf numFmtId="10" fontId="18" fillId="0" borderId="9" xfId="0" applyNumberFormat="1" applyFont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3" fontId="18" fillId="31" borderId="8" xfId="0" applyNumberFormat="1" applyFont="1" applyFill="1" applyBorder="1" applyAlignment="1">
      <alignment horizontal="center" vertical="center"/>
    </xf>
    <xf numFmtId="10" fontId="1" fillId="0" borderId="41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8" fillId="0" borderId="0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3" fontId="19" fillId="0" borderId="18" xfId="0" applyNumberFormat="1" applyFont="1" applyBorder="1"/>
    <xf numFmtId="3" fontId="18" fillId="0" borderId="18" xfId="0" applyNumberFormat="1" applyFont="1" applyFill="1" applyBorder="1" applyAlignment="1">
      <alignment horizontal="center" vertical="center"/>
    </xf>
    <xf numFmtId="170" fontId="19" fillId="0" borderId="2" xfId="0" applyNumberFormat="1" applyFont="1" applyBorder="1" applyAlignment="1">
      <alignment horizontal="center" vertical="center"/>
    </xf>
    <xf numFmtId="170" fontId="19" fillId="0" borderId="16" xfId="0" applyNumberFormat="1" applyFont="1" applyBorder="1" applyAlignment="1">
      <alignment horizontal="center" vertical="center"/>
    </xf>
    <xf numFmtId="9" fontId="19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/>
    <xf numFmtId="10" fontId="2" fillId="0" borderId="18" xfId="0" applyNumberFormat="1" applyFont="1" applyFill="1" applyBorder="1" applyAlignment="1">
      <alignment horizontal="center" vertical="center"/>
    </xf>
    <xf numFmtId="174" fontId="19" fillId="0" borderId="2" xfId="0" applyNumberFormat="1" applyFont="1" applyBorder="1" applyAlignment="1">
      <alignment horizontal="center" vertical="center"/>
    </xf>
    <xf numFmtId="174" fontId="19" fillId="0" borderId="16" xfId="0" applyNumberFormat="1" applyFont="1" applyBorder="1" applyAlignment="1">
      <alignment horizontal="center" vertical="center"/>
    </xf>
    <xf numFmtId="173" fontId="19" fillId="0" borderId="16" xfId="0" applyNumberFormat="1" applyFont="1" applyFill="1" applyBorder="1" applyAlignment="1">
      <alignment horizontal="center" vertical="center"/>
    </xf>
    <xf numFmtId="169" fontId="19" fillId="0" borderId="2" xfId="0" applyNumberFormat="1" applyFont="1" applyBorder="1" applyAlignment="1">
      <alignment horizontal="center" vertical="center"/>
    </xf>
    <xf numFmtId="169" fontId="19" fillId="0" borderId="16" xfId="0" applyNumberFormat="1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wrapText="1"/>
    </xf>
    <xf numFmtId="10" fontId="18" fillId="0" borderId="0" xfId="0" applyNumberFormat="1" applyFont="1" applyBorder="1" applyAlignment="1">
      <alignment horizontal="center"/>
    </xf>
    <xf numFmtId="171" fontId="18" fillId="0" borderId="0" xfId="0" applyNumberFormat="1" applyFont="1" applyBorder="1" applyAlignment="1">
      <alignment wrapText="1"/>
    </xf>
    <xf numFmtId="171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8" fillId="0" borderId="13" xfId="0" applyFont="1" applyFill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 wrapText="1"/>
    </xf>
    <xf numFmtId="170" fontId="22" fillId="0" borderId="19" xfId="0" applyNumberFormat="1" applyFont="1" applyFill="1" applyBorder="1" applyAlignment="1">
      <alignment horizontal="right" vertical="center"/>
    </xf>
    <xf numFmtId="10" fontId="19" fillId="39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10" fontId="18" fillId="37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center" vertical="center"/>
    </xf>
    <xf numFmtId="10" fontId="19" fillId="0" borderId="0" xfId="0" applyNumberFormat="1" applyFont="1"/>
    <xf numFmtId="171" fontId="2" fillId="0" borderId="0" xfId="0" applyNumberFormat="1" applyFont="1" applyFill="1" applyBorder="1" applyAlignment="1">
      <alignment horizontal="center" vertical="center"/>
    </xf>
    <xf numFmtId="10" fontId="1" fillId="37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19" fillId="33" borderId="0" xfId="0" applyFont="1" applyFill="1"/>
    <xf numFmtId="9" fontId="19" fillId="37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10" fontId="19" fillId="37" borderId="0" xfId="0" applyNumberFormat="1" applyFont="1" applyFill="1" applyAlignment="1">
      <alignment horizontal="center"/>
    </xf>
    <xf numFmtId="10" fontId="18" fillId="37" borderId="0" xfId="0" applyNumberFormat="1" applyFont="1" applyFill="1" applyAlignment="1">
      <alignment horizontal="center"/>
    </xf>
    <xf numFmtId="10" fontId="0" fillId="37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19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10" fontId="0" fillId="0" borderId="0" xfId="0" applyNumberFormat="1" applyFont="1"/>
    <xf numFmtId="169" fontId="18" fillId="0" borderId="13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wrapText="1"/>
    </xf>
    <xf numFmtId="0" fontId="22" fillId="0" borderId="19" xfId="0" applyFont="1" applyFill="1" applyBorder="1" applyAlignment="1">
      <alignment horizontal="center" vertical="center" wrapText="1"/>
    </xf>
    <xf numFmtId="10" fontId="22" fillId="0" borderId="53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0" fontId="25" fillId="0" borderId="0" xfId="0" applyFont="1"/>
    <xf numFmtId="0" fontId="26" fillId="0" borderId="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3" fillId="30" borderId="34" xfId="0" applyFont="1" applyFill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3" fontId="26" fillId="31" borderId="14" xfId="0" applyNumberFormat="1" applyFont="1" applyFill="1" applyBorder="1" applyAlignment="1">
      <alignment horizontal="center" vertical="center"/>
    </xf>
    <xf numFmtId="10" fontId="27" fillId="0" borderId="12" xfId="0" applyNumberFormat="1" applyFont="1" applyFill="1" applyBorder="1" applyAlignment="1">
      <alignment horizontal="center" vertical="center"/>
    </xf>
    <xf numFmtId="3" fontId="26" fillId="30" borderId="8" xfId="0" applyNumberFormat="1" applyFont="1" applyFill="1" applyBorder="1" applyAlignment="1">
      <alignment horizontal="center" vertical="center"/>
    </xf>
    <xf numFmtId="3" fontId="26" fillId="37" borderId="19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>
      <alignment horizontal="center" vertical="center"/>
    </xf>
    <xf numFmtId="3" fontId="26" fillId="0" borderId="3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17" fillId="0" borderId="5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10" fontId="29" fillId="0" borderId="10" xfId="0" applyNumberFormat="1" applyFont="1" applyBorder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10" fontId="29" fillId="0" borderId="8" xfId="0" applyNumberFormat="1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10" fontId="29" fillId="0" borderId="8" xfId="0" applyNumberFormat="1" applyFont="1" applyFill="1" applyBorder="1" applyAlignment="1">
      <alignment horizontal="center" vertical="center" wrapText="1"/>
    </xf>
    <xf numFmtId="10" fontId="17" fillId="0" borderId="4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wrapText="1"/>
    </xf>
    <xf numFmtId="0" fontId="17" fillId="0" borderId="24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7" fillId="0" borderId="21" xfId="0" applyFont="1" applyFill="1" applyBorder="1" applyAlignment="1">
      <alignment horizontal="center" wrapText="1"/>
    </xf>
    <xf numFmtId="10" fontId="17" fillId="0" borderId="21" xfId="0" applyNumberFormat="1" applyFont="1" applyFill="1" applyBorder="1" applyAlignment="1">
      <alignment horizontal="center" wrapText="1"/>
    </xf>
    <xf numFmtId="171" fontId="17" fillId="0" borderId="13" xfId="0" applyNumberFormat="1" applyFont="1" applyFill="1" applyBorder="1" applyAlignment="1">
      <alignment horizontal="center" vertical="center"/>
    </xf>
    <xf numFmtId="10" fontId="29" fillId="0" borderId="15" xfId="0" applyNumberFormat="1" applyFont="1" applyFill="1" applyBorder="1" applyAlignment="1">
      <alignment horizontal="center" vertical="center"/>
    </xf>
    <xf numFmtId="10" fontId="28" fillId="0" borderId="0" xfId="0" applyNumberFormat="1" applyFont="1"/>
    <xf numFmtId="0" fontId="21" fillId="0" borderId="0" xfId="0" applyFont="1" applyFill="1" applyBorder="1" applyAlignment="1">
      <alignment horizontal="center" wrapText="1"/>
    </xf>
    <xf numFmtId="10" fontId="21" fillId="0" borderId="0" xfId="0" applyNumberFormat="1" applyFont="1" applyFill="1" applyBorder="1" applyAlignment="1">
      <alignment horizontal="center" wrapText="1"/>
    </xf>
    <xf numFmtId="171" fontId="21" fillId="0" borderId="0" xfId="0" applyNumberFormat="1" applyFont="1" applyFill="1" applyBorder="1" applyAlignment="1">
      <alignment horizontal="center" vertical="center"/>
    </xf>
    <xf numFmtId="10" fontId="30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171" fontId="28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17" fillId="0" borderId="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31" fillId="0" borderId="23" xfId="0" applyNumberFormat="1" applyFont="1" applyBorder="1" applyAlignment="1">
      <alignment horizontal="right"/>
    </xf>
    <xf numFmtId="3" fontId="17" fillId="31" borderId="14" xfId="0" applyNumberFormat="1" applyFont="1" applyFill="1" applyBorder="1" applyAlignment="1">
      <alignment horizontal="center" vertical="center"/>
    </xf>
    <xf numFmtId="10" fontId="32" fillId="0" borderId="12" xfId="0" applyNumberFormat="1" applyFont="1" applyFill="1" applyBorder="1" applyAlignment="1">
      <alignment horizontal="center" vertical="center"/>
    </xf>
    <xf numFmtId="3" fontId="31" fillId="0" borderId="6" xfId="0" applyNumberFormat="1" applyFont="1" applyBorder="1" applyAlignment="1">
      <alignment horizontal="right"/>
    </xf>
    <xf numFmtId="3" fontId="17" fillId="30" borderId="8" xfId="0" applyNumberFormat="1" applyFont="1" applyFill="1" applyBorder="1" applyAlignment="1">
      <alignment horizontal="center" vertical="center"/>
    </xf>
    <xf numFmtId="3" fontId="31" fillId="0" borderId="24" xfId="0" applyNumberFormat="1" applyFont="1" applyBorder="1" applyAlignment="1">
      <alignment horizontal="right"/>
    </xf>
    <xf numFmtId="3" fontId="17" fillId="37" borderId="19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right"/>
    </xf>
    <xf numFmtId="3" fontId="17" fillId="0" borderId="15" xfId="0" applyNumberFormat="1" applyFont="1" applyFill="1" applyBorder="1" applyAlignment="1">
      <alignment horizontal="center" vertical="center"/>
    </xf>
    <xf numFmtId="10" fontId="32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Alignment="1">
      <alignment horizontal="right"/>
    </xf>
    <xf numFmtId="0" fontId="31" fillId="0" borderId="0" xfId="0" applyFont="1"/>
    <xf numFmtId="3" fontId="31" fillId="0" borderId="0" xfId="0" applyNumberFormat="1" applyFont="1" applyAlignment="1">
      <alignment horizontal="right"/>
    </xf>
    <xf numFmtId="0" fontId="33" fillId="0" borderId="0" xfId="0" applyFont="1"/>
    <xf numFmtId="3" fontId="17" fillId="0" borderId="3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171" fontId="31" fillId="0" borderId="2" xfId="0" applyNumberFormat="1" applyFont="1" applyBorder="1" applyAlignment="1">
      <alignment horizontal="right" vertical="center"/>
    </xf>
    <xf numFmtId="171" fontId="31" fillId="0" borderId="16" xfId="31" applyNumberFormat="1" applyFont="1" applyBorder="1" applyAlignment="1">
      <alignment horizontal="right" vertical="center"/>
    </xf>
    <xf numFmtId="10" fontId="31" fillId="0" borderId="17" xfId="0" applyNumberFormat="1" applyFont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right" vertical="center"/>
    </xf>
    <xf numFmtId="169" fontId="17" fillId="0" borderId="13" xfId="0" applyNumberFormat="1" applyFont="1" applyFill="1" applyBorder="1" applyAlignment="1">
      <alignment horizontal="center" vertical="center"/>
    </xf>
    <xf numFmtId="169" fontId="17" fillId="0" borderId="10" xfId="0" applyNumberFormat="1" applyFont="1" applyFill="1" applyBorder="1" applyAlignment="1">
      <alignment vertical="center"/>
    </xf>
    <xf numFmtId="169" fontId="17" fillId="0" borderId="8" xfId="0" applyNumberFormat="1" applyFont="1" applyFill="1" applyBorder="1" applyAlignment="1">
      <alignment vertical="center"/>
    </xf>
    <xf numFmtId="169" fontId="17" fillId="0" borderId="13" xfId="0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10" fontId="31" fillId="0" borderId="11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10" fontId="32" fillId="0" borderId="8" xfId="0" applyNumberFormat="1" applyFont="1" applyBorder="1" applyAlignment="1">
      <alignment horizontal="center" vertical="center" wrapText="1"/>
    </xf>
    <xf numFmtId="10" fontId="31" fillId="0" borderId="4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vertical="center" wrapText="1"/>
    </xf>
    <xf numFmtId="10" fontId="31" fillId="0" borderId="27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0" fontId="17" fillId="0" borderId="17" xfId="0" applyNumberFormat="1" applyFont="1" applyBorder="1" applyAlignment="1">
      <alignment horizontal="center" vertical="center" wrapText="1"/>
    </xf>
    <xf numFmtId="10" fontId="32" fillId="0" borderId="11" xfId="0" applyNumberFormat="1" applyFont="1" applyFill="1" applyBorder="1" applyAlignment="1">
      <alignment horizontal="center" vertical="center" wrapText="1"/>
    </xf>
    <xf numFmtId="10" fontId="31" fillId="0" borderId="8" xfId="0" applyNumberFormat="1" applyFont="1" applyBorder="1" applyAlignment="1">
      <alignment horizontal="center" vertical="center" wrapText="1"/>
    </xf>
    <xf numFmtId="10" fontId="32" fillId="0" borderId="4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/>
    </xf>
    <xf numFmtId="0" fontId="31" fillId="38" borderId="5" xfId="0" applyFont="1" applyFill="1" applyBorder="1" applyAlignment="1">
      <alignment vertical="center" wrapText="1"/>
    </xf>
    <xf numFmtId="10" fontId="32" fillId="0" borderId="11" xfId="0" applyNumberFormat="1" applyFont="1" applyFill="1" applyBorder="1" applyAlignment="1">
      <alignment horizontal="center" vertical="center"/>
    </xf>
    <xf numFmtId="0" fontId="31" fillId="38" borderId="6" xfId="0" applyFont="1" applyFill="1" applyBorder="1" applyAlignment="1">
      <alignment vertical="center" wrapText="1"/>
    </xf>
    <xf numFmtId="10" fontId="32" fillId="0" borderId="4" xfId="0" applyNumberFormat="1" applyFont="1" applyFill="1" applyBorder="1" applyAlignment="1">
      <alignment horizontal="center" vertical="center"/>
    </xf>
    <xf numFmtId="0" fontId="31" fillId="32" borderId="6" xfId="0" applyFont="1" applyFill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10" fontId="32" fillId="0" borderId="27" xfId="0" applyNumberFormat="1" applyFont="1" applyFill="1" applyBorder="1" applyAlignment="1">
      <alignment horizontal="center" vertical="center"/>
    </xf>
    <xf numFmtId="10" fontId="29" fillId="0" borderId="17" xfId="0" applyNumberFormat="1" applyFont="1" applyFill="1" applyBorder="1" applyAlignment="1">
      <alignment horizontal="center" vertical="center"/>
    </xf>
    <xf numFmtId="3" fontId="26" fillId="0" borderId="3" xfId="0" applyNumberFormat="1" applyFont="1" applyBorder="1"/>
    <xf numFmtId="3" fontId="25" fillId="0" borderId="0" xfId="0" applyNumberFormat="1" applyFont="1"/>
    <xf numFmtId="3" fontId="22" fillId="0" borderId="3" xfId="0" applyNumberFormat="1" applyFont="1" applyBorder="1"/>
    <xf numFmtId="3" fontId="20" fillId="0" borderId="0" xfId="0" applyNumberFormat="1" applyFont="1" applyFill="1"/>
    <xf numFmtId="171" fontId="20" fillId="0" borderId="2" xfId="0" applyNumberFormat="1" applyFont="1" applyBorder="1" applyAlignment="1">
      <alignment horizontal="center" vertical="center"/>
    </xf>
    <xf numFmtId="171" fontId="20" fillId="0" borderId="16" xfId="31" applyNumberFormat="1" applyFont="1" applyBorder="1" applyAlignment="1">
      <alignment horizontal="center" vertical="center"/>
    </xf>
    <xf numFmtId="3" fontId="0" fillId="0" borderId="0" xfId="0" applyNumberFormat="1" applyFont="1"/>
    <xf numFmtId="3" fontId="0" fillId="0" borderId="0" xfId="0" applyNumberFormat="1" applyFont="1" applyBorder="1"/>
    <xf numFmtId="173" fontId="19" fillId="0" borderId="0" xfId="0" applyNumberFormat="1" applyFont="1"/>
    <xf numFmtId="0" fontId="31" fillId="0" borderId="5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6" xfId="0" quotePrefix="1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1" fillId="0" borderId="7" xfId="0" applyFont="1" applyBorder="1" applyAlignment="1">
      <alignment horizontal="left" vertical="center" wrapText="1"/>
    </xf>
    <xf numFmtId="1" fontId="17" fillId="0" borderId="43" xfId="0" applyNumberFormat="1" applyFont="1" applyFill="1" applyBorder="1" applyAlignment="1">
      <alignment horizontal="center" vertical="center" wrapText="1"/>
    </xf>
    <xf numFmtId="10" fontId="17" fillId="0" borderId="43" xfId="0" applyNumberFormat="1" applyFont="1" applyFill="1" applyBorder="1" applyAlignment="1">
      <alignment horizontal="center" vertical="center" wrapText="1"/>
    </xf>
    <xf numFmtId="168" fontId="17" fillId="0" borderId="16" xfId="0" applyNumberFormat="1" applyFont="1" applyFill="1" applyBorder="1" applyAlignment="1">
      <alignment horizontal="center" vertical="center"/>
    </xf>
    <xf numFmtId="171" fontId="17" fillId="0" borderId="16" xfId="0" applyNumberFormat="1" applyFont="1" applyFill="1" applyBorder="1" applyAlignment="1">
      <alignment horizontal="center" vertical="center"/>
    </xf>
    <xf numFmtId="17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1" fontId="22" fillId="0" borderId="3" xfId="0" applyNumberFormat="1" applyFont="1" applyBorder="1" applyAlignment="1">
      <alignment horizontal="center" vertical="center"/>
    </xf>
    <xf numFmtId="171" fontId="22" fillId="0" borderId="13" xfId="0" applyNumberFormat="1" applyFont="1" applyBorder="1" applyAlignment="1">
      <alignment horizontal="center" vertical="center"/>
    </xf>
    <xf numFmtId="171" fontId="20" fillId="0" borderId="16" xfId="0" applyNumberFormat="1" applyFont="1" applyBorder="1" applyAlignment="1">
      <alignment horizontal="center" vertical="center"/>
    </xf>
    <xf numFmtId="10" fontId="31" fillId="0" borderId="12" xfId="0" applyNumberFormat="1" applyFont="1" applyFill="1" applyBorder="1" applyAlignment="1">
      <alignment horizontal="center" vertical="center"/>
    </xf>
    <xf numFmtId="10" fontId="34" fillId="0" borderId="8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10" fontId="32" fillId="0" borderId="27" xfId="0" applyNumberFormat="1" applyFont="1" applyFill="1" applyBorder="1" applyAlignment="1">
      <alignment horizontal="center" vertical="center" wrapText="1"/>
    </xf>
    <xf numFmtId="10" fontId="29" fillId="0" borderId="16" xfId="0" applyNumberFormat="1" applyFont="1" applyFill="1" applyBorder="1" applyAlignment="1">
      <alignment horizontal="center" vertical="center" wrapText="1"/>
    </xf>
    <xf numFmtId="10" fontId="29" fillId="0" borderId="17" xfId="0" applyNumberFormat="1" applyFont="1" applyFill="1" applyBorder="1" applyAlignment="1">
      <alignment horizontal="center" vertical="center" wrapText="1"/>
    </xf>
    <xf numFmtId="168" fontId="29" fillId="0" borderId="16" xfId="0" applyNumberFormat="1" applyFont="1" applyFill="1" applyBorder="1" applyAlignment="1">
      <alignment horizontal="right" vertical="center"/>
    </xf>
    <xf numFmtId="10" fontId="32" fillId="0" borderId="14" xfId="0" applyNumberFormat="1" applyFont="1" applyBorder="1" applyAlignment="1">
      <alignment horizontal="center" vertical="center" wrapText="1"/>
    </xf>
    <xf numFmtId="10" fontId="31" fillId="0" borderId="11" xfId="0" applyNumberFormat="1" applyFont="1" applyFill="1" applyBorder="1" applyAlignment="1">
      <alignment horizontal="center" vertical="center" wrapText="1"/>
    </xf>
    <xf numFmtId="171" fontId="35" fillId="0" borderId="3" xfId="0" applyNumberFormat="1" applyFont="1" applyBorder="1" applyAlignment="1">
      <alignment horizontal="center" vertical="center"/>
    </xf>
    <xf numFmtId="171" fontId="35" fillId="0" borderId="13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6" xfId="0" applyFont="1" applyBorder="1" applyAlignment="1">
      <alignment horizontal="left" vertical="center" wrapText="1"/>
    </xf>
    <xf numFmtId="49" fontId="34" fillId="0" borderId="24" xfId="0" applyNumberFormat="1" applyFont="1" applyBorder="1" applyAlignment="1">
      <alignment vertical="center" wrapText="1"/>
    </xf>
    <xf numFmtId="10" fontId="31" fillId="0" borderId="41" xfId="0" applyNumberFormat="1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0" fontId="17" fillId="0" borderId="21" xfId="0" applyNumberFormat="1" applyFont="1" applyFill="1" applyBorder="1" applyAlignment="1">
      <alignment horizontal="center" vertical="center" wrapText="1"/>
    </xf>
    <xf numFmtId="3" fontId="36" fillId="0" borderId="13" xfId="0" applyNumberFormat="1" applyFont="1" applyBorder="1" applyAlignment="1">
      <alignment vertical="center" wrapText="1"/>
    </xf>
    <xf numFmtId="3" fontId="36" fillId="0" borderId="13" xfId="0" applyNumberFormat="1" applyFont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center" vertical="center" wrapText="1"/>
    </xf>
    <xf numFmtId="10" fontId="31" fillId="0" borderId="11" xfId="0" applyNumberFormat="1" applyFont="1" applyFill="1" applyBorder="1" applyAlignment="1">
      <alignment vertical="center"/>
    </xf>
    <xf numFmtId="3" fontId="17" fillId="0" borderId="13" xfId="0" applyNumberFormat="1" applyFont="1" applyBorder="1" applyAlignment="1">
      <alignment horizontal="right" vertical="center" wrapText="1"/>
    </xf>
    <xf numFmtId="10" fontId="17" fillId="0" borderId="15" xfId="0" applyNumberFormat="1" applyFont="1" applyFill="1" applyBorder="1"/>
    <xf numFmtId="0" fontId="20" fillId="30" borderId="0" xfId="0" applyFont="1" applyFill="1" applyAlignment="1">
      <alignment horizontal="center"/>
    </xf>
    <xf numFmtId="3" fontId="22" fillId="37" borderId="8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10" fontId="32" fillId="0" borderId="19" xfId="0" applyNumberFormat="1" applyFont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 wrapText="1"/>
    </xf>
    <xf numFmtId="10" fontId="29" fillId="0" borderId="13" xfId="0" applyNumberFormat="1" applyFont="1" applyBorder="1" applyAlignment="1">
      <alignment horizontal="center" vertical="center" wrapText="1"/>
    </xf>
    <xf numFmtId="169" fontId="29" fillId="0" borderId="35" xfId="0" applyNumberFormat="1" applyFont="1" applyBorder="1" applyAlignment="1">
      <alignment horizontal="center" vertical="center" wrapText="1"/>
    </xf>
    <xf numFmtId="10" fontId="29" fillId="0" borderId="36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 horizontal="center" vertical="center"/>
    </xf>
    <xf numFmtId="171" fontId="0" fillId="0" borderId="2" xfId="0" applyNumberFormat="1" applyFont="1" applyBorder="1" applyAlignment="1">
      <alignment horizontal="center" vertical="center"/>
    </xf>
    <xf numFmtId="171" fontId="0" fillId="0" borderId="16" xfId="0" applyNumberFormat="1" applyFont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10" fontId="31" fillId="0" borderId="1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 wrapText="1"/>
    </xf>
    <xf numFmtId="10" fontId="31" fillId="0" borderId="4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vertical="center" wrapText="1"/>
    </xf>
    <xf numFmtId="10" fontId="31" fillId="0" borderId="27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wrapText="1"/>
    </xf>
    <xf numFmtId="1" fontId="17" fillId="0" borderId="44" xfId="0" applyNumberFormat="1" applyFont="1" applyFill="1" applyBorder="1" applyAlignment="1">
      <alignment horizontal="center" wrapText="1"/>
    </xf>
    <xf numFmtId="10" fontId="17" fillId="0" borderId="44" xfId="0" applyNumberFormat="1" applyFont="1" applyFill="1" applyBorder="1" applyAlignment="1">
      <alignment horizontal="center" wrapText="1"/>
    </xf>
    <xf numFmtId="3" fontId="29" fillId="0" borderId="16" xfId="0" applyNumberFormat="1" applyFont="1" applyFill="1" applyBorder="1" applyAlignment="1">
      <alignment horizontal="center" vertical="center"/>
    </xf>
    <xf numFmtId="10" fontId="17" fillId="0" borderId="17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ont="1" applyFill="1" applyAlignment="1">
      <alignment horizontal="center"/>
    </xf>
    <xf numFmtId="10" fontId="31" fillId="0" borderId="11" xfId="0" applyNumberFormat="1" applyFont="1" applyBorder="1" applyAlignment="1">
      <alignment horizontal="center" vertical="center"/>
    </xf>
    <xf numFmtId="10" fontId="31" fillId="0" borderId="4" xfId="0" applyNumberFormat="1" applyFont="1" applyBorder="1" applyAlignment="1">
      <alignment horizontal="center" vertical="center"/>
    </xf>
    <xf numFmtId="10" fontId="31" fillId="0" borderId="27" xfId="0" applyNumberFormat="1" applyFont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10" fontId="31" fillId="0" borderId="17" xfId="0" applyNumberFormat="1" applyFont="1" applyFill="1" applyBorder="1" applyAlignment="1">
      <alignment horizontal="center" vertical="center"/>
    </xf>
    <xf numFmtId="171" fontId="17" fillId="0" borderId="13" xfId="0" applyNumberFormat="1" applyFont="1" applyFill="1" applyBorder="1" applyAlignment="1">
      <alignment horizontal="center"/>
    </xf>
    <xf numFmtId="10" fontId="17" fillId="0" borderId="15" xfId="0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169" fontId="31" fillId="0" borderId="13" xfId="0" applyNumberFormat="1" applyFont="1" applyBorder="1" applyAlignment="1">
      <alignment horizontal="center" vertical="center" wrapText="1"/>
    </xf>
    <xf numFmtId="10" fontId="31" fillId="0" borderId="15" xfId="0" applyNumberFormat="1" applyFont="1" applyFill="1" applyBorder="1" applyAlignment="1">
      <alignment horizontal="center" vertical="center"/>
    </xf>
    <xf numFmtId="167" fontId="17" fillId="0" borderId="13" xfId="0" applyNumberFormat="1" applyFont="1" applyFill="1" applyBorder="1" applyAlignment="1">
      <alignment horizontal="center" vertical="center"/>
    </xf>
    <xf numFmtId="171" fontId="17" fillId="0" borderId="20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32" fillId="0" borderId="8" xfId="0" applyFont="1" applyFill="1" applyBorder="1" applyAlignment="1">
      <alignment horizontal="center" vertical="center" wrapText="1"/>
    </xf>
    <xf numFmtId="10" fontId="32" fillId="0" borderId="8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0" fontId="29" fillId="0" borderId="15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Border="1"/>
    <xf numFmtId="3" fontId="22" fillId="0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70" fontId="20" fillId="0" borderId="2" xfId="0" applyNumberFormat="1" applyFont="1" applyBorder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0" fontId="31" fillId="0" borderId="24" xfId="0" applyFont="1" applyFill="1" applyBorder="1" applyAlignment="1">
      <alignment horizontal="left" vertical="center" wrapText="1"/>
    </xf>
    <xf numFmtId="10" fontId="32" fillId="0" borderId="8" xfId="0" applyNumberFormat="1" applyFont="1" applyBorder="1" applyAlignment="1">
      <alignment horizontal="center" vertical="center"/>
    </xf>
    <xf numFmtId="3" fontId="37" fillId="0" borderId="3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3" fontId="37" fillId="0" borderId="15" xfId="0" applyNumberFormat="1" applyFont="1" applyBorder="1" applyAlignment="1">
      <alignment horizontal="center" vertical="center"/>
    </xf>
    <xf numFmtId="3" fontId="37" fillId="31" borderId="14" xfId="0" applyNumberFormat="1" applyFont="1" applyFill="1" applyBorder="1" applyAlignment="1">
      <alignment horizontal="center" vertical="center" wrapText="1"/>
    </xf>
    <xf numFmtId="10" fontId="39" fillId="0" borderId="12" xfId="0" applyNumberFormat="1" applyFont="1" applyFill="1" applyBorder="1" applyAlignment="1">
      <alignment horizontal="center" vertical="center"/>
    </xf>
    <xf numFmtId="3" fontId="37" fillId="30" borderId="8" xfId="0" applyNumberFormat="1" applyFont="1" applyFill="1" applyBorder="1" applyAlignment="1">
      <alignment horizontal="center" vertical="center" wrapText="1"/>
    </xf>
    <xf numFmtId="3" fontId="37" fillId="37" borderId="19" xfId="0" applyNumberFormat="1" applyFont="1" applyFill="1" applyBorder="1" applyAlignment="1">
      <alignment horizontal="center" vertical="center" wrapText="1"/>
    </xf>
    <xf numFmtId="3" fontId="37" fillId="0" borderId="3" xfId="0" applyNumberFormat="1" applyFont="1" applyBorder="1" applyAlignment="1">
      <alignment wrapText="1"/>
    </xf>
    <xf numFmtId="3" fontId="37" fillId="0" borderId="15" xfId="0" applyNumberFormat="1" applyFont="1" applyFill="1" applyBorder="1" applyAlignment="1">
      <alignment horizontal="center" vertical="center" wrapText="1"/>
    </xf>
    <xf numFmtId="10" fontId="39" fillId="0" borderId="0" xfId="0" applyNumberFormat="1" applyFont="1" applyFill="1" applyBorder="1" applyAlignment="1">
      <alignment horizontal="center" vertical="center"/>
    </xf>
    <xf numFmtId="171" fontId="38" fillId="0" borderId="0" xfId="0" applyNumberFormat="1" applyFont="1" applyAlignment="1">
      <alignment wrapText="1"/>
    </xf>
    <xf numFmtId="0" fontId="38" fillId="0" borderId="0" xfId="0" applyFont="1"/>
    <xf numFmtId="0" fontId="37" fillId="0" borderId="15" xfId="0" applyFont="1" applyBorder="1" applyAlignment="1">
      <alignment horizontal="center" vertical="center"/>
    </xf>
    <xf numFmtId="170" fontId="38" fillId="0" borderId="2" xfId="0" applyNumberFormat="1" applyFont="1" applyBorder="1" applyAlignment="1">
      <alignment horizontal="center" vertical="center" wrapText="1"/>
    </xf>
    <xf numFmtId="170" fontId="38" fillId="0" borderId="16" xfId="0" applyNumberFormat="1" applyFont="1" applyBorder="1" applyAlignment="1">
      <alignment horizontal="center" vertical="center" wrapText="1"/>
    </xf>
    <xf numFmtId="10" fontId="38" fillId="0" borderId="17" xfId="0" applyNumberFormat="1" applyFont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vertical="center"/>
    </xf>
    <xf numFmtId="3" fontId="22" fillId="0" borderId="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31" borderId="8" xfId="0" applyNumberFormat="1" applyFont="1" applyFill="1" applyBorder="1" applyAlignment="1">
      <alignment horizontal="center" vertical="center"/>
    </xf>
    <xf numFmtId="10" fontId="5" fillId="0" borderId="48" xfId="0" applyNumberFormat="1" applyFont="1" applyFill="1" applyBorder="1" applyAlignment="1">
      <alignment horizontal="center" vertical="center"/>
    </xf>
    <xf numFmtId="3" fontId="22" fillId="0" borderId="25" xfId="0" applyNumberFormat="1" applyFont="1" applyBorder="1"/>
    <xf numFmtId="3" fontId="22" fillId="0" borderId="50" xfId="0" applyNumberFormat="1" applyFont="1" applyFill="1" applyBorder="1" applyAlignment="1">
      <alignment horizontal="center" vertical="center"/>
    </xf>
    <xf numFmtId="10" fontId="5" fillId="0" borderId="49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/>
    <xf numFmtId="0" fontId="31" fillId="0" borderId="3" xfId="0" applyFont="1" applyFill="1" applyBorder="1" applyAlignment="1">
      <alignment horizontal="left" vertical="center" wrapText="1"/>
    </xf>
    <xf numFmtId="0" fontId="31" fillId="0" borderId="35" xfId="0" applyFont="1" applyBorder="1" applyAlignment="1">
      <alignment horizontal="center" vertical="center" wrapText="1"/>
    </xf>
    <xf numFmtId="10" fontId="31" fillId="0" borderId="13" xfId="0" applyNumberFormat="1" applyFont="1" applyBorder="1" applyAlignment="1">
      <alignment horizontal="center" vertical="center" wrapText="1"/>
    </xf>
    <xf numFmtId="10" fontId="32" fillId="37" borderId="25" xfId="0" applyNumberFormat="1" applyFont="1" applyFill="1" applyBorder="1" applyAlignment="1">
      <alignment horizontal="center" vertical="center"/>
    </xf>
    <xf numFmtId="10" fontId="17" fillId="37" borderId="43" xfId="0" applyNumberFormat="1" applyFont="1" applyFill="1" applyBorder="1" applyAlignment="1">
      <alignment horizontal="center" wrapText="1"/>
    </xf>
    <xf numFmtId="10" fontId="29" fillId="37" borderId="15" xfId="0" applyNumberFormat="1" applyFont="1" applyFill="1" applyBorder="1" applyAlignment="1">
      <alignment horizontal="center" vertical="center"/>
    </xf>
    <xf numFmtId="164" fontId="32" fillId="40" borderId="10" xfId="32" applyNumberFormat="1" applyFont="1" applyFill="1" applyBorder="1" applyAlignment="1">
      <alignment horizontal="center" vertical="center" wrapText="1"/>
    </xf>
    <xf numFmtId="164" fontId="31" fillId="40" borderId="4" xfId="0" applyNumberFormat="1" applyFont="1" applyFill="1" applyBorder="1" applyAlignment="1">
      <alignment horizontal="center" vertical="center" wrapText="1"/>
    </xf>
    <xf numFmtId="164" fontId="32" fillId="40" borderId="8" xfId="32" applyNumberFormat="1" applyFont="1" applyFill="1" applyBorder="1" applyAlignment="1">
      <alignment horizontal="center" vertical="center" wrapText="1"/>
    </xf>
    <xf numFmtId="164" fontId="32" fillId="40" borderId="9" xfId="32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10" fontId="31" fillId="0" borderId="8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70" fontId="31" fillId="0" borderId="8" xfId="0" applyNumberFormat="1" applyFont="1" applyBorder="1" applyAlignment="1">
      <alignment horizontal="center" vertical="center"/>
    </xf>
    <xf numFmtId="0" fontId="22" fillId="0" borderId="55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70" fontId="22" fillId="0" borderId="14" xfId="0" applyNumberFormat="1" applyFont="1" applyFill="1" applyBorder="1" applyAlignment="1">
      <alignment horizontal="right" vertical="center"/>
    </xf>
    <xf numFmtId="10" fontId="22" fillId="0" borderId="56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0" fontId="26" fillId="0" borderId="15" xfId="0" applyNumberFormat="1" applyFont="1" applyBorder="1" applyAlignment="1">
      <alignment horizontal="center" vertical="center"/>
    </xf>
    <xf numFmtId="171" fontId="17" fillId="0" borderId="13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170" fontId="32" fillId="0" borderId="8" xfId="0" applyNumberFormat="1" applyFont="1" applyBorder="1" applyAlignment="1">
      <alignment horizontal="center" vertical="center"/>
    </xf>
    <xf numFmtId="168" fontId="17" fillId="0" borderId="13" xfId="0" applyNumberFormat="1" applyFont="1" applyBorder="1" applyAlignment="1">
      <alignment horizontal="center" vertical="center"/>
    </xf>
    <xf numFmtId="10" fontId="2" fillId="0" borderId="17" xfId="0" applyNumberFormat="1" applyFont="1" applyFill="1" applyBorder="1" applyAlignment="1">
      <alignment horizontal="center" vertical="center"/>
    </xf>
    <xf numFmtId="173" fontId="18" fillId="0" borderId="16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10" fontId="26" fillId="0" borderId="13" xfId="0" applyNumberFormat="1" applyFont="1" applyBorder="1" applyAlignment="1">
      <alignment horizontal="center" vertical="center"/>
    </xf>
    <xf numFmtId="170" fontId="26" fillId="0" borderId="13" xfId="0" applyNumberFormat="1" applyFont="1" applyBorder="1" applyAlignment="1">
      <alignment vertical="center"/>
    </xf>
    <xf numFmtId="0" fontId="26" fillId="0" borderId="5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right" vertical="center"/>
    </xf>
    <xf numFmtId="10" fontId="26" fillId="0" borderId="11" xfId="0" applyNumberFormat="1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70" fontId="26" fillId="0" borderId="8" xfId="0" applyNumberFormat="1" applyFont="1" applyFill="1" applyBorder="1" applyAlignment="1">
      <alignment horizontal="right" vertical="center"/>
    </xf>
    <xf numFmtId="10" fontId="26" fillId="0" borderId="4" xfId="0" applyNumberFormat="1" applyFont="1" applyBorder="1" applyAlignment="1">
      <alignment horizontal="center" vertical="center" wrapText="1"/>
    </xf>
    <xf numFmtId="10" fontId="3" fillId="0" borderId="8" xfId="0" applyNumberFormat="1" applyFont="1" applyFill="1" applyBorder="1" applyAlignment="1">
      <alignment horizontal="center" vertical="center" wrapText="1"/>
    </xf>
    <xf numFmtId="10" fontId="26" fillId="0" borderId="4" xfId="0" applyNumberFormat="1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wrapText="1"/>
    </xf>
    <xf numFmtId="10" fontId="26" fillId="0" borderId="52" xfId="0" applyNumberFormat="1" applyFont="1" applyBorder="1" applyAlignment="1">
      <alignment horizontal="center" vertical="center" wrapText="1"/>
    </xf>
    <xf numFmtId="0" fontId="26" fillId="0" borderId="42" xfId="0" applyFont="1" applyFill="1" applyBorder="1" applyAlignment="1">
      <alignment wrapText="1"/>
    </xf>
    <xf numFmtId="0" fontId="26" fillId="0" borderId="19" xfId="0" applyFont="1" applyFill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170" fontId="26" fillId="0" borderId="19" xfId="0" applyNumberFormat="1" applyFont="1" applyFill="1" applyBorder="1" applyAlignment="1">
      <alignment horizontal="right" vertical="center"/>
    </xf>
    <xf numFmtId="10" fontId="26" fillId="0" borderId="53" xfId="0" applyNumberFormat="1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10" fontId="3" fillId="0" borderId="19" xfId="0" applyNumberFormat="1" applyFont="1" applyFill="1" applyBorder="1" applyAlignment="1">
      <alignment horizontal="center" vertical="center" wrapText="1"/>
    </xf>
    <xf numFmtId="10" fontId="26" fillId="0" borderId="4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70" fontId="26" fillId="0" borderId="13" xfId="0" applyNumberFormat="1" applyFont="1" applyFill="1" applyBorder="1" applyAlignment="1">
      <alignment horizontal="right" vertical="center"/>
    </xf>
    <xf numFmtId="10" fontId="26" fillId="0" borderId="15" xfId="0" applyNumberFormat="1" applyFont="1" applyBorder="1" applyAlignment="1">
      <alignment horizontal="center" vertical="center" wrapText="1"/>
    </xf>
    <xf numFmtId="10" fontId="3" fillId="0" borderId="33" xfId="0" applyNumberFormat="1" applyFont="1" applyBorder="1" applyAlignment="1">
      <alignment horizontal="center" vertical="center" wrapText="1"/>
    </xf>
    <xf numFmtId="10" fontId="34" fillId="0" borderId="53" xfId="0" applyNumberFormat="1" applyFont="1" applyBorder="1" applyAlignment="1">
      <alignment horizontal="center" vertical="center" wrapText="1"/>
    </xf>
    <xf numFmtId="169" fontId="17" fillId="0" borderId="13" xfId="0" applyNumberFormat="1" applyFont="1" applyBorder="1" applyAlignment="1">
      <alignment horizontal="center" vertical="center" wrapText="1"/>
    </xf>
    <xf numFmtId="0" fontId="32" fillId="41" borderId="6" xfId="0" applyFont="1" applyFill="1" applyBorder="1" applyAlignment="1">
      <alignment vertical="center" wrapText="1"/>
    </xf>
    <xf numFmtId="0" fontId="32" fillId="41" borderId="5" xfId="0" applyFont="1" applyFill="1" applyBorder="1" applyAlignment="1">
      <alignment vertical="center" wrapText="1"/>
    </xf>
    <xf numFmtId="10" fontId="32" fillId="40" borderId="8" xfId="32" applyNumberFormat="1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4" fillId="0" borderId="24" xfId="0" applyFont="1" applyBorder="1" applyAlignment="1">
      <alignment vertical="center" wrapText="1"/>
    </xf>
    <xf numFmtId="0" fontId="31" fillId="0" borderId="42" xfId="0" applyFont="1" applyBorder="1" applyAlignment="1">
      <alignment horizontal="center" vertical="center" wrapText="1"/>
    </xf>
    <xf numFmtId="10" fontId="32" fillId="37" borderId="4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10" fontId="17" fillId="0" borderId="13" xfId="0" applyNumberFormat="1" applyFont="1" applyBorder="1" applyAlignment="1">
      <alignment horizontal="center" vertical="center" wrapText="1"/>
    </xf>
    <xf numFmtId="169" fontId="29" fillId="0" borderId="13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0" fontId="17" fillId="0" borderId="16" xfId="0" applyNumberFormat="1" applyFont="1" applyFill="1" applyBorder="1" applyAlignment="1">
      <alignment horizontal="center" vertical="center" wrapText="1"/>
    </xf>
    <xf numFmtId="175" fontId="29" fillId="0" borderId="16" xfId="0" applyNumberFormat="1" applyFont="1" applyFill="1" applyBorder="1" applyAlignment="1">
      <alignment horizontal="right" vertical="center" wrapText="1"/>
    </xf>
    <xf numFmtId="10" fontId="17" fillId="0" borderId="17" xfId="0" applyNumberFormat="1" applyFont="1" applyFill="1" applyBorder="1" applyAlignment="1">
      <alignment horizontal="center" vertical="center" wrapText="1"/>
    </xf>
    <xf numFmtId="0" fontId="34" fillId="0" borderId="7" xfId="0" applyFont="1" applyBorder="1" applyAlignment="1">
      <alignment vertical="center" wrapText="1"/>
    </xf>
    <xf numFmtId="0" fontId="31" fillId="0" borderId="50" xfId="0" applyFont="1" applyBorder="1" applyAlignment="1">
      <alignment horizontal="center" vertical="center"/>
    </xf>
    <xf numFmtId="10" fontId="31" fillId="0" borderId="15" xfId="0" applyNumberFormat="1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10" fontId="17" fillId="0" borderId="16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2" fillId="0" borderId="47" xfId="0" applyFont="1" applyBorder="1" applyAlignment="1">
      <alignment horizontal="center" vertical="center" wrapText="1"/>
    </xf>
    <xf numFmtId="0" fontId="31" fillId="0" borderId="24" xfId="0" applyFont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169" fontId="17" fillId="0" borderId="13" xfId="0" applyNumberFormat="1" applyFont="1" applyFill="1" applyBorder="1" applyAlignment="1">
      <alignment horizontal="right" vertical="center"/>
    </xf>
    <xf numFmtId="0" fontId="32" fillId="0" borderId="19" xfId="0" applyFont="1" applyBorder="1" applyAlignment="1">
      <alignment horizontal="center" vertical="center" wrapText="1"/>
    </xf>
    <xf numFmtId="169" fontId="32" fillId="0" borderId="8" xfId="0" applyNumberFormat="1" applyFont="1" applyBorder="1" applyAlignment="1">
      <alignment horizontal="right" vertical="center" wrapText="1"/>
    </xf>
    <xf numFmtId="170" fontId="31" fillId="0" borderId="8" xfId="0" applyNumberFormat="1" applyFont="1" applyBorder="1" applyAlignment="1">
      <alignment horizontal="center" vertical="center" wrapText="1"/>
    </xf>
    <xf numFmtId="170" fontId="31" fillId="0" borderId="8" xfId="0" applyNumberFormat="1" applyFont="1" applyBorder="1" applyAlignment="1">
      <alignment horizontal="right" vertical="center" wrapText="1"/>
    </xf>
    <xf numFmtId="10" fontId="34" fillId="0" borderId="8" xfId="0" applyNumberFormat="1" applyFont="1" applyBorder="1" applyAlignment="1">
      <alignment horizontal="center" vertical="center"/>
    </xf>
    <xf numFmtId="10" fontId="19" fillId="37" borderId="0" xfId="0" applyNumberFormat="1" applyFont="1" applyFill="1" applyBorder="1" applyAlignment="1">
      <alignment horizontal="center" vertical="center" wrapText="1"/>
    </xf>
    <xf numFmtId="170" fontId="34" fillId="0" borderId="8" xfId="0" applyNumberFormat="1" applyFont="1" applyBorder="1" applyAlignment="1">
      <alignment horizontal="center" vertical="center"/>
    </xf>
    <xf numFmtId="0" fontId="31" fillId="38" borderId="24" xfId="0" applyFont="1" applyFill="1" applyBorder="1" applyAlignment="1">
      <alignment vertical="center" wrapText="1"/>
    </xf>
    <xf numFmtId="0" fontId="31" fillId="0" borderId="19" xfId="0" applyFont="1" applyBorder="1" applyAlignment="1">
      <alignment horizontal="center" vertical="center"/>
    </xf>
    <xf numFmtId="10" fontId="34" fillId="0" borderId="19" xfId="0" applyNumberFormat="1" applyFont="1" applyBorder="1" applyAlignment="1">
      <alignment horizontal="center" vertical="center"/>
    </xf>
    <xf numFmtId="170" fontId="34" fillId="0" borderId="19" xfId="0" applyNumberFormat="1" applyFont="1" applyBorder="1" applyAlignment="1">
      <alignment horizontal="center" vertical="center"/>
    </xf>
    <xf numFmtId="10" fontId="32" fillId="0" borderId="41" xfId="0" applyNumberFormat="1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 horizontal="center" vertical="center" wrapText="1"/>
    </xf>
    <xf numFmtId="169" fontId="17" fillId="38" borderId="13" xfId="0" applyNumberFormat="1" applyFont="1" applyFill="1" applyBorder="1" applyAlignment="1">
      <alignment horizontal="right" vertical="center" wrapText="1"/>
    </xf>
    <xf numFmtId="169" fontId="32" fillId="0" borderId="8" xfId="29" applyNumberFormat="1" applyFont="1" applyFill="1" applyBorder="1" applyAlignment="1">
      <alignment vertical="center" wrapText="1"/>
    </xf>
    <xf numFmtId="170" fontId="31" fillId="0" borderId="8" xfId="0" applyNumberFormat="1" applyFont="1" applyBorder="1"/>
    <xf numFmtId="0" fontId="34" fillId="0" borderId="8" xfId="0" applyFont="1" applyBorder="1" applyAlignment="1">
      <alignment vertical="center" wrapText="1"/>
    </xf>
    <xf numFmtId="10" fontId="31" fillId="0" borderId="8" xfId="0" applyNumberFormat="1" applyFont="1" applyFill="1" applyBorder="1" applyAlignment="1">
      <alignment horizontal="center" vertical="center"/>
    </xf>
    <xf numFmtId="0" fontId="34" fillId="0" borderId="19" xfId="0" applyFont="1" applyBorder="1" applyAlignment="1">
      <alignment vertical="center" wrapText="1"/>
    </xf>
    <xf numFmtId="10" fontId="31" fillId="0" borderId="19" xfId="0" applyNumberFormat="1" applyFont="1" applyBorder="1" applyAlignment="1">
      <alignment horizontal="center" vertical="center"/>
    </xf>
    <xf numFmtId="170" fontId="31" fillId="0" borderId="19" xfId="0" applyNumberFormat="1" applyFont="1" applyBorder="1" applyAlignment="1">
      <alignment horizontal="center" vertical="center"/>
    </xf>
    <xf numFmtId="10" fontId="34" fillId="40" borderId="19" xfId="0" applyNumberFormat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3" fontId="20" fillId="34" borderId="14" xfId="0" applyNumberFormat="1" applyFont="1" applyFill="1" applyBorder="1" applyAlignment="1">
      <alignment horizontal="center" vertical="center"/>
    </xf>
    <xf numFmtId="169" fontId="32" fillId="0" borderId="8" xfId="0" applyNumberFormat="1" applyFont="1" applyBorder="1" applyAlignment="1">
      <alignment horizontal="center" vertical="center" wrapText="1"/>
    </xf>
    <xf numFmtId="169" fontId="31" fillId="0" borderId="8" xfId="0" applyNumberFormat="1" applyFont="1" applyBorder="1" applyAlignment="1">
      <alignment horizontal="right" vertical="center" wrapText="1"/>
    </xf>
    <xf numFmtId="170" fontId="32" fillId="0" borderId="8" xfId="0" applyNumberFormat="1" applyFont="1" applyBorder="1" applyAlignment="1">
      <alignment horizontal="right" vertical="center" wrapText="1"/>
    </xf>
    <xf numFmtId="0" fontId="31" fillId="0" borderId="24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center" vertical="center" wrapText="1"/>
    </xf>
    <xf numFmtId="10" fontId="31" fillId="0" borderId="19" xfId="0" applyNumberFormat="1" applyFont="1" applyBorder="1" applyAlignment="1">
      <alignment horizontal="center" vertical="center" wrapText="1"/>
    </xf>
    <xf numFmtId="170" fontId="31" fillId="0" borderId="19" xfId="0" applyNumberFormat="1" applyFont="1" applyBorder="1" applyAlignment="1">
      <alignment horizontal="center" vertical="center" wrapText="1"/>
    </xf>
    <xf numFmtId="170" fontId="31" fillId="0" borderId="19" xfId="0" applyNumberFormat="1" applyFont="1" applyBorder="1" applyAlignment="1">
      <alignment horizontal="right" vertical="center" wrapText="1"/>
    </xf>
    <xf numFmtId="3" fontId="17" fillId="0" borderId="13" xfId="0" applyNumberFormat="1" applyFont="1" applyFill="1" applyBorder="1" applyAlignment="1">
      <alignment horizontal="center" vertical="center"/>
    </xf>
    <xf numFmtId="170" fontId="32" fillId="0" borderId="8" xfId="0" applyNumberFormat="1" applyFont="1" applyBorder="1" applyAlignment="1">
      <alignment horizontal="center" vertical="center" wrapText="1"/>
    </xf>
    <xf numFmtId="10" fontId="32" fillId="0" borderId="17" xfId="0" applyNumberFormat="1" applyFont="1" applyFill="1" applyBorder="1" applyAlignment="1">
      <alignment horizontal="center" vertical="center"/>
    </xf>
    <xf numFmtId="10" fontId="32" fillId="0" borderId="8" xfId="32" applyNumberFormat="1" applyFont="1" applyFill="1" applyBorder="1" applyAlignment="1">
      <alignment horizontal="center" vertical="center" wrapText="1"/>
    </xf>
    <xf numFmtId="0" fontId="31" fillId="40" borderId="8" xfId="0" applyFont="1" applyFill="1" applyBorder="1" applyAlignment="1">
      <alignment horizontal="center" vertical="center" wrapText="1"/>
    </xf>
    <xf numFmtId="170" fontId="31" fillId="0" borderId="8" xfId="0" applyNumberFormat="1" applyFont="1" applyFill="1" applyBorder="1" applyAlignment="1">
      <alignment horizontal="center" vertical="center" wrapText="1"/>
    </xf>
    <xf numFmtId="169" fontId="31" fillId="0" borderId="8" xfId="0" applyNumberFormat="1" applyFont="1" applyBorder="1" applyAlignment="1">
      <alignment horizontal="center" vertical="center" wrapText="1"/>
    </xf>
    <xf numFmtId="169" fontId="32" fillId="0" borderId="19" xfId="0" applyNumberFormat="1" applyFont="1" applyBorder="1" applyAlignment="1">
      <alignment horizontal="center" vertical="center" wrapText="1"/>
    </xf>
    <xf numFmtId="169" fontId="32" fillId="0" borderId="19" xfId="32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10" fontId="32" fillId="0" borderId="41" xfId="0" applyNumberFormat="1" applyFont="1" applyFill="1" applyBorder="1" applyAlignment="1">
      <alignment horizontal="center" vertical="center" wrapText="1"/>
    </xf>
    <xf numFmtId="1" fontId="17" fillId="0" borderId="21" xfId="0" applyNumberFormat="1" applyFont="1" applyBorder="1" applyAlignment="1">
      <alignment horizontal="center" vertical="center" wrapText="1"/>
    </xf>
    <xf numFmtId="10" fontId="17" fillId="0" borderId="21" xfId="0" applyNumberFormat="1" applyFont="1" applyBorder="1" applyAlignment="1">
      <alignment horizontal="center" vertical="center" wrapText="1"/>
    </xf>
    <xf numFmtId="168" fontId="17" fillId="0" borderId="13" xfId="0" applyNumberFormat="1" applyFont="1" applyFill="1" applyBorder="1" applyAlignment="1">
      <alignment horizontal="center" vertical="center" wrapText="1"/>
    </xf>
    <xf numFmtId="166" fontId="32" fillId="41" borderId="8" xfId="42" applyFont="1" applyFill="1" applyBorder="1" applyAlignment="1">
      <alignment horizontal="center" vertical="center" wrapText="1"/>
    </xf>
    <xf numFmtId="0" fontId="32" fillId="41" borderId="24" xfId="0" applyFont="1" applyFill="1" applyBorder="1" applyAlignment="1">
      <alignment vertical="center" wrapText="1"/>
    </xf>
    <xf numFmtId="10" fontId="32" fillId="0" borderId="19" xfId="0" applyNumberFormat="1" applyFont="1" applyBorder="1" applyAlignment="1">
      <alignment horizontal="center" vertical="center"/>
    </xf>
    <xf numFmtId="164" fontId="32" fillId="40" borderId="19" xfId="32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71" fontId="17" fillId="0" borderId="13" xfId="0" applyNumberFormat="1" applyFont="1" applyBorder="1" applyAlignment="1">
      <alignment horizontal="center" vertical="center" wrapText="1"/>
    </xf>
    <xf numFmtId="166" fontId="32" fillId="0" borderId="8" xfId="42" applyFont="1" applyBorder="1" applyAlignment="1">
      <alignment horizontal="center" vertical="center" wrapText="1"/>
    </xf>
    <xf numFmtId="0" fontId="32" fillId="41" borderId="8" xfId="0" applyFont="1" applyFill="1" applyBorder="1" applyAlignment="1">
      <alignment horizontal="center" vertical="center" wrapText="1"/>
    </xf>
    <xf numFmtId="166" fontId="32" fillId="41" borderId="19" xfId="42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 wrapText="1"/>
    </xf>
    <xf numFmtId="1" fontId="31" fillId="0" borderId="8" xfId="0" applyNumberFormat="1" applyFont="1" applyBorder="1" applyAlignment="1">
      <alignment horizontal="center" vertical="center" wrapText="1"/>
    </xf>
    <xf numFmtId="169" fontId="31" fillId="0" borderId="8" xfId="0" applyNumberFormat="1" applyFont="1" applyBorder="1" applyAlignment="1">
      <alignment horizontal="left" vertical="center" wrapText="1"/>
    </xf>
    <xf numFmtId="169" fontId="31" fillId="0" borderId="10" xfId="0" applyNumberFormat="1" applyFont="1" applyBorder="1" applyAlignment="1">
      <alignment horizontal="center" vertical="center" wrapText="1"/>
    </xf>
    <xf numFmtId="169" fontId="31" fillId="0" borderId="57" xfId="0" applyNumberFormat="1" applyFont="1" applyBorder="1" applyAlignment="1">
      <alignment horizontal="center" vertical="center" wrapText="1"/>
    </xf>
    <xf numFmtId="169" fontId="31" fillId="0" borderId="58" xfId="0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/>
    </xf>
    <xf numFmtId="10" fontId="32" fillId="0" borderId="10" xfId="0" applyNumberFormat="1" applyFont="1" applyBorder="1" applyAlignment="1">
      <alignment horizontal="center" vertical="center" wrapText="1"/>
    </xf>
    <xf numFmtId="169" fontId="31" fillId="0" borderId="10" xfId="0" applyNumberFormat="1" applyFont="1" applyFill="1" applyBorder="1" applyAlignment="1">
      <alignment horizontal="right" vertical="center"/>
    </xf>
    <xf numFmtId="169" fontId="31" fillId="0" borderId="8" xfId="0" applyNumberFormat="1" applyFont="1" applyFill="1" applyBorder="1" applyAlignment="1">
      <alignment horizontal="right" vertical="center"/>
    </xf>
    <xf numFmtId="10" fontId="31" fillId="0" borderId="4" xfId="0" applyNumberFormat="1" applyFont="1" applyFill="1" applyBorder="1" applyAlignment="1">
      <alignment horizontal="center" vertical="center" wrapText="1"/>
    </xf>
    <xf numFmtId="169" fontId="31" fillId="0" borderId="19" xfId="0" applyNumberFormat="1" applyFont="1" applyFill="1" applyBorder="1" applyAlignment="1">
      <alignment horizontal="right" vertical="center"/>
    </xf>
    <xf numFmtId="1" fontId="31" fillId="0" borderId="8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/>
    </xf>
    <xf numFmtId="3" fontId="18" fillId="0" borderId="3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37" fillId="0" borderId="29" xfId="0" applyNumberFormat="1" applyFont="1" applyBorder="1" applyAlignment="1">
      <alignment horizontal="center"/>
    </xf>
    <xf numFmtId="3" fontId="37" fillId="0" borderId="35" xfId="0" applyNumberFormat="1" applyFont="1" applyBorder="1" applyAlignment="1">
      <alignment horizontal="center"/>
    </xf>
    <xf numFmtId="3" fontId="37" fillId="0" borderId="36" xfId="0" applyNumberFormat="1" applyFont="1" applyBorder="1" applyAlignment="1">
      <alignment horizontal="center"/>
    </xf>
    <xf numFmtId="3" fontId="37" fillId="0" borderId="3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Incorrecto" xfId="28" builtinId="27" customBuiltin="1"/>
    <cellStyle name="Millares" xfId="42" builtinId="3"/>
    <cellStyle name="Millares [0] 3" xfId="40"/>
    <cellStyle name="Millares 2" xfId="29"/>
    <cellStyle name="Millares 3" xfId="30"/>
    <cellStyle name="Millares 7" xfId="31"/>
    <cellStyle name="Moneda" xfId="32" builtinId="4"/>
    <cellStyle name="Moneda 2" xfId="41"/>
    <cellStyle name="Neutral" xfId="33" builtinId="28" customBuiltin="1"/>
    <cellStyle name="Normal" xfId="0" builtinId="0"/>
    <cellStyle name="Normal 3" xfId="34"/>
    <cellStyle name="Normal 7" xfId="35"/>
    <cellStyle name="Porcentaje 2 2" xfId="36"/>
    <cellStyle name="Salida" xfId="37" builtinId="21" customBuiltin="1"/>
    <cellStyle name="Título" xfId="38" builtinId="15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9BBF57"/>
      <color rgb="FFE06B0A"/>
      <color rgb="FFC96009"/>
      <color rgb="FFFFFF99"/>
      <color rgb="FFC0D79B"/>
      <color rgb="FF9B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POR DEPENDENCIAS/ENTIDADES</a:t>
            </a:r>
          </a:p>
        </c:rich>
      </c:tx>
      <c:layout>
        <c:manualLayout>
          <c:xMode val="edge"/>
          <c:yMode val="edge"/>
          <c:x val="0.22415001180679944"/>
          <c:y val="4.9772798414920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95146116502E-2"/>
          <c:y val="0.22094877996648263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 CONSOLIDADO GENERAL'!$E$31:$G$31</c:f>
              <c:strCache>
                <c:ptCount val="1"/>
                <c:pt idx="0">
                  <c:v>EJECUCIÓN POR DEPENDENCIAS/ENTIDADES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31-429D-8968-E40EA628125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31-429D-8968-E40EA628125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B31-429D-8968-E40EA6281257}"/>
              </c:ext>
            </c:extLst>
          </c:dPt>
          <c:dLbls>
            <c:dLbl>
              <c:idx val="0"/>
              <c:layout>
                <c:manualLayout>
                  <c:x val="6.3613188976377952E-2"/>
                  <c:y val="9.68503937007873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31-429D-8968-E40EA6281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63385826771657E-2"/>
                  <c:y val="3.45946340040828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31-429D-8968-E40EA6281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605205599300081E-2"/>
                  <c:y val="-1.80125400991542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B31-429D-8968-E40EA6281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GENERAL'!$E$33:$E$35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 CONSOLIDADO GENERAL'!$G$33:$G$35</c:f>
              <c:numCache>
                <c:formatCode>0.00%</c:formatCode>
                <c:ptCount val="3"/>
                <c:pt idx="0">
                  <c:v>0.73913043478260865</c:v>
                </c:pt>
                <c:pt idx="1">
                  <c:v>0.2608695652173913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B31-429D-8968-E40EA628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37143457343667"/>
          <c:y val="0.84077285230578369"/>
          <c:w val="0.67037481906055729"/>
          <c:h val="0.112933463130050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05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E4-48DA-BBCC-D45C93786AF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E4-48DA-BBCC-D45C93786AF8}"/>
              </c:ext>
            </c:extLst>
          </c:dPt>
          <c:dLbls>
            <c:dLbl>
              <c:idx val="0"/>
              <c:layout>
                <c:manualLayout>
                  <c:x val="6.5141628628314838E-3"/>
                  <c:y val="-0.26193179372951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E4-48DA-BBCC-D45C93786AF8}"/>
                </c:ext>
                <c:ext xmlns:c15="http://schemas.microsoft.com/office/drawing/2012/chart" uri="{CE6537A1-D6FC-4f65-9D91-7224C49458BB}">
                  <c15:layout>
                    <c:manualLayout>
                      <c:w val="0.2635378498479769"/>
                      <c:h val="9.7320044296788463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6112315168524726E-2"/>
                  <c:y val="-0.163302029106826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E4-48DA-BBCC-D45C93786AF8}"/>
                </c:ext>
                <c:ext xmlns:c15="http://schemas.microsoft.com/office/drawing/2012/chart" uri="{CE6537A1-D6FC-4f65-9D91-7224C49458BB}">
                  <c15:layout>
                    <c:manualLayout>
                      <c:w val="0.23301639770276236"/>
                      <c:h val="0.10617940199335549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 GOBIERNO Y CONVIVENCIA'!$E$29:$F$29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'2.1 GOBIERNO Y CONVIVENCIA'!$E$30:$F$30</c:f>
              <c:numCache>
                <c:formatCode>[$$-240A]\ #,##0.00</c:formatCode>
                <c:ptCount val="2"/>
                <c:pt idx="0">
                  <c:v>23562770942</c:v>
                </c:pt>
                <c:pt idx="1">
                  <c:v>8183082061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E4-48DA-BBCC-D45C9378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5092344"/>
        <c:axId val="285092736"/>
        <c:axId val="0"/>
      </c:bar3DChart>
      <c:catAx>
        <c:axId val="28509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5092736"/>
        <c:crosses val="autoZero"/>
        <c:auto val="1"/>
        <c:lblAlgn val="ctr"/>
        <c:lblOffset val="100"/>
        <c:noMultiLvlLbl val="0"/>
      </c:catAx>
      <c:valAx>
        <c:axId val="2850927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5092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5F-41B0-9AAA-EF40EB20D7F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5F-41B0-9AAA-EF40EB20D7F7}"/>
              </c:ext>
            </c:extLst>
          </c:dPt>
          <c:dLbls>
            <c:dLbl>
              <c:idx val="0"/>
              <c:layout>
                <c:manualLayout>
                  <c:x val="8.5277443260769192E-3"/>
                  <c:y val="-0.36974533280953759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5F-41B0-9AAA-EF40EB20D7F7}"/>
                </c:ext>
                <c:ext xmlns:c15="http://schemas.microsoft.com/office/drawing/2012/chart" uri="{CE6537A1-D6FC-4f65-9D91-7224C49458BB}">
                  <c15:layout>
                    <c:manualLayout>
                      <c:w val="0.23962352941176471"/>
                      <c:h val="8.459869848156181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1.2959240389069017E-2"/>
                  <c:y val="-0.1471371718448426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5F-41B0-9AAA-EF40EB20D7F7}"/>
                </c:ext>
                <c:ext xmlns:c15="http://schemas.microsoft.com/office/drawing/2012/chart" uri="{CE6537A1-D6FC-4f65-9D91-7224C49458BB}">
                  <c15:layout>
                    <c:manualLayout>
                      <c:w val="0.20668235294117643"/>
                      <c:h val="7.3752711496746198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'2.2 DESARROLLO SOCIAL'!$E$33:$F$33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'2.2 DESARROLLO SOCIAL'!$E$34:$F$34</c:f>
              <c:numCache>
                <c:formatCode>[$$-240A]\ #,##0.00</c:formatCode>
                <c:ptCount val="2"/>
                <c:pt idx="0">
                  <c:v>18647276712</c:v>
                </c:pt>
                <c:pt idx="1">
                  <c:v>6666604042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5F-41B0-9AAA-EF40EB20D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471856"/>
        <c:axId val="208250264"/>
        <c:axId val="0"/>
      </c:bar3DChart>
      <c:catAx>
        <c:axId val="16647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8250264"/>
        <c:crosses val="autoZero"/>
        <c:auto val="1"/>
        <c:lblAlgn val="ctr"/>
        <c:lblOffset val="100"/>
        <c:noMultiLvlLbl val="0"/>
      </c:catAx>
      <c:valAx>
        <c:axId val="208250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66471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SECRETARÍA DE DESARROLLO SOCIAL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3751312335958005"/>
          <c:w val="0.85555555555555551"/>
          <c:h val="0.587874015748031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A2-45AE-BE70-4C7B3AEBE66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A2-45AE-BE70-4C7B3AEBE66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A2-45AE-BE70-4C7B3AEBE66C}"/>
              </c:ext>
            </c:extLst>
          </c:dPt>
          <c:dLbls>
            <c:dLbl>
              <c:idx val="1"/>
              <c:layout>
                <c:manualLayout>
                  <c:x val="-6.7925415573053372E-2"/>
                  <c:y val="-2.49562554680664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A2-45AE-BE70-4C7B3AEBE6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416185476815397"/>
                  <c:y val="7.45115193934091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A2-45AE-BE70-4C7B3AEBE6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'2.2 DESARROLLO SOCIAL'!$E$27:$E$29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'2.2 DESARROLLO SOCIAL'!$G$27:$G$29</c:f>
              <c:numCache>
                <c:formatCode>0.00%</c:formatCode>
                <c:ptCount val="3"/>
                <c:pt idx="0">
                  <c:v>0.28080229226361031</c:v>
                </c:pt>
                <c:pt idx="1">
                  <c:v>0.44126074498567336</c:v>
                </c:pt>
                <c:pt idx="2">
                  <c:v>0.27793696275071633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A2-45AE-BE70-4C7B3AEB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077967526786421"/>
          <c:y val="0.87804878048780488"/>
          <c:w val="0.58008771630818878"/>
          <c:h val="9.75609756097560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1.3385826771653544" l="0.31496062992125984" r="0.31496062992125984" t="0.74803149606299213" header="0.31496062992125984" footer="0.31496062992125984"/>
    <c:pageSetup paperSize="5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SECRETARIA DE SALUD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6529090113735782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2C-4245-9EDF-36A1D8C348B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2C-4245-9EDF-36A1D8C348B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2C-4245-9EDF-36A1D8C348B1}"/>
              </c:ext>
            </c:extLst>
          </c:dPt>
          <c:dLbls>
            <c:dLbl>
              <c:idx val="1"/>
              <c:layout>
                <c:manualLayout>
                  <c:x val="-0.14870800524934383"/>
                  <c:y val="-1.616396908719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2C-4245-9EDF-36A1D8C348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6225021872265969"/>
                  <c:y val="-4.34747739865850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2C-4245-9EDF-36A1D8C348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'2.3 SALUD'!$E$32:$E$34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'2.3 SALUD'!$G$32:$G$34</c:f>
              <c:numCache>
                <c:formatCode>0.00%</c:formatCode>
                <c:ptCount val="3"/>
                <c:pt idx="0">
                  <c:v>0.52542372881355937</c:v>
                </c:pt>
                <c:pt idx="1">
                  <c:v>0.29661016949152541</c:v>
                </c:pt>
                <c:pt idx="2">
                  <c:v>0.17796610169491525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22C-4245-9EDF-36A1D8C348B1}"/>
            </c:ext>
          </c:extLst>
        </c:ser>
        <c:ser>
          <c:idx val="1"/>
          <c:order val="1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22C-4245-9EDF-36A1D8C348B1}"/>
              </c:ext>
            </c:extLst>
          </c:dPt>
          <c:cat>
            <c:strRef>
              <c:f>'2.3 SALUD'!$E$32:$E$34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'2.3 SALUD'!$F$32</c:f>
              <c:numCache>
                <c:formatCode>#,##0</c:formatCode>
                <c:ptCount val="1"/>
                <c:pt idx="0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22C-4245-9EDF-36A1D8C34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5222695084339841E-2"/>
          <c:y val="0.83677426083328987"/>
          <c:w val="0.745548052903522"/>
          <c:h val="0.163225739166710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40-4DF8-A565-67A1F727508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40-4DF8-A565-67A1F7275089}"/>
              </c:ext>
            </c:extLst>
          </c:dPt>
          <c:dLbls>
            <c:dLbl>
              <c:idx val="0"/>
              <c:layout>
                <c:manualLayout>
                  <c:x val="7.2542417174377649E-2"/>
                  <c:y val="-0.3891273293880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40-4DF8-A565-67A1F7275089}"/>
                </c:ext>
                <c:ext xmlns:c15="http://schemas.microsoft.com/office/drawing/2012/chart" uri="{CE6537A1-D6FC-4f65-9D91-7224C49458BB}">
                  <c15:layout>
                    <c:manualLayout>
                      <c:w val="0.24254364943512496"/>
                      <c:h val="7.571829973535464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6.0190712954970998E-2"/>
                  <c:y val="-0.19765217025923409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40-4DF8-A565-67A1F7275089}"/>
                </c:ext>
                <c:ext xmlns:c15="http://schemas.microsoft.com/office/drawing/2012/chart" uri="{CE6537A1-D6FC-4f65-9D91-7224C49458BB}">
                  <c15:layout>
                    <c:manualLayout>
                      <c:w val="0.26208866387819385"/>
                      <c:h val="9.1651584596701516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 SALUD'!$E$38:$F$38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'2.3 SALUD'!$E$39:$F$39</c:f>
              <c:numCache>
                <c:formatCode>[$$-240A]\ #,##0.00</c:formatCode>
                <c:ptCount val="2"/>
                <c:pt idx="0">
                  <c:v>156124616195</c:v>
                </c:pt>
                <c:pt idx="1">
                  <c:v>143622921367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40-4DF8-A565-67A1F7275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920640"/>
        <c:axId val="288921032"/>
        <c:axId val="0"/>
      </c:bar3DChart>
      <c:catAx>
        <c:axId val="28892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8921032"/>
        <c:crosses val="autoZero"/>
        <c:auto val="1"/>
        <c:lblAlgn val="ctr"/>
        <c:lblOffset val="100"/>
        <c:noMultiLvlLbl val="0"/>
      </c:catAx>
      <c:valAx>
        <c:axId val="2889210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89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9A-4556-ADB4-A7934260D1A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9A-4556-ADB4-A7934260D1A8}"/>
              </c:ext>
            </c:extLst>
          </c:dPt>
          <c:dLbls>
            <c:dLbl>
              <c:idx val="0"/>
              <c:layout>
                <c:manualLayout>
                  <c:x val="2.8815574489296648E-2"/>
                  <c:y val="-5.978591738001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9A-4556-ADB4-A7934260D1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752868523321952E-2"/>
                  <c:y val="-7.0753709933062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9A-4556-ADB4-A7934260D1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'2.4 DESARROLLO ECONOMICO'!$E$19:$F$19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'2.4 DESARROLLO ECONOMICO'!$E$20:$F$20</c:f>
              <c:numCache>
                <c:formatCode>[$$-240A]\ #,##0.00</c:formatCode>
                <c:ptCount val="2"/>
                <c:pt idx="0">
                  <c:v>3134963562</c:v>
                </c:pt>
                <c:pt idx="1">
                  <c:v>1974203897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9A-4556-ADB4-A7934260D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921816"/>
        <c:axId val="288922208"/>
        <c:axId val="0"/>
      </c:bar3DChart>
      <c:catAx>
        <c:axId val="28892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88922208"/>
        <c:crosses val="autoZero"/>
        <c:auto val="1"/>
        <c:lblAlgn val="ctr"/>
        <c:lblOffset val="100"/>
        <c:noMultiLvlLbl val="0"/>
      </c:catAx>
      <c:valAx>
        <c:axId val="2889222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8921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DESARROLLO ECONÓMICO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983543177555746E-2"/>
          <c:y val="0.21084123870181756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97-445D-A4D4-5D414642086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97-445D-A4D4-5D414642086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97-445D-A4D4-5D4146420867}"/>
              </c:ext>
            </c:extLst>
          </c:dPt>
          <c:dLbls>
            <c:dLbl>
              <c:idx val="1"/>
              <c:layout>
                <c:manualLayout>
                  <c:x val="-7.0118547681539814E-2"/>
                  <c:y val="-5.75025517643627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97-445D-A4D4-5D4146420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288762006843386"/>
                  <c:y val="2.19810596494137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97-445D-A4D4-5D4146420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'2.4 DESARROLLO ECONOMICO'!$E$13:$E$15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'2.4 DESARROLLO ECONOMICO'!$G$13:$G$15</c:f>
              <c:numCache>
                <c:formatCode>0.00%</c:formatCode>
                <c:ptCount val="3"/>
                <c:pt idx="0">
                  <c:v>0.72727272727272729</c:v>
                </c:pt>
                <c:pt idx="1">
                  <c:v>0.24242424242424243</c:v>
                </c:pt>
                <c:pt idx="2">
                  <c:v>3.0303030303030304E-2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97-445D-A4D4-5D4146420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787234042553192"/>
          <c:y val="0.87931034482758619"/>
          <c:w val="0.58085106382978724"/>
          <c:h val="8.965517241379306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EDUCACIÓN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3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48935957292353E-2"/>
          <c:y val="0.22115899340042247"/>
          <c:w val="0.83583924838810164"/>
          <c:h val="0.625228951546242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92-4C28-A4A7-D03D9D00E57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92-4C28-A4A7-D03D9D00E57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92-4C28-A4A7-D03D9D00E57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92-4C28-A4A7-D03D9D00E5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550679472067035E-2"/>
                  <c:y val="-1.93683823818833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92-4C28-A4A7-D03D9D00E5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519327979171547"/>
                  <c:y val="-4.88762349607043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92-4C28-A4A7-D03D9D00E5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 EDUCACION'!$E$47:$E$49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'2.5 EDUCACION'!$G$47:$G$49</c:f>
              <c:numCache>
                <c:formatCode>0.00%</c:formatCode>
                <c:ptCount val="3"/>
                <c:pt idx="0">
                  <c:v>0.71126760563380287</c:v>
                </c:pt>
                <c:pt idx="1">
                  <c:v>7.0422535211267609E-2</c:v>
                </c:pt>
                <c:pt idx="2">
                  <c:v>0.21830985915492956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392-4C28-A4A7-D03D9D00E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666728113835268"/>
          <c:y val="0.89583583302087244"/>
          <c:w val="0.55625102046190711"/>
          <c:h val="8.333364579427571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B3-4F6B-B2A4-DF539CE813B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B3-4F6B-B2A4-DF539CE813B5}"/>
              </c:ext>
            </c:extLst>
          </c:dPt>
          <c:dLbls>
            <c:dLbl>
              <c:idx val="0"/>
              <c:layout>
                <c:manualLayout>
                  <c:x val="7.1409094930549408E-2"/>
                  <c:y val="-0.38645330102967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B3-4F6B-B2A4-DF539CE813B5}"/>
                </c:ext>
                <c:ext xmlns:c15="http://schemas.microsoft.com/office/drawing/2012/chart" uri="{CE6537A1-D6FC-4f65-9D91-7224C49458BB}">
                  <c15:layout>
                    <c:manualLayout>
                      <c:w val="0.21588764044943817"/>
                      <c:h val="8.898461538461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5272582500221179E-2"/>
                  <c:y val="-0.17855683424187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B3-4F6B-B2A4-DF539CE813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 EDUCACION'!$E$53:$F$53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'2.5 EDUCACION'!$E$54:$F$54</c:f>
              <c:numCache>
                <c:formatCode>[$$-240A]\ #,##0.00</c:formatCode>
                <c:ptCount val="2"/>
                <c:pt idx="0">
                  <c:v>117033455725</c:v>
                </c:pt>
                <c:pt idx="1">
                  <c:v>86194371046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B3-4F6B-B2A4-DF539CE81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981304"/>
        <c:axId val="288981696"/>
        <c:axId val="0"/>
      </c:bar3DChart>
      <c:catAx>
        <c:axId val="28898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8981696"/>
        <c:crosses val="autoZero"/>
        <c:auto val="1"/>
        <c:lblAlgn val="ctr"/>
        <c:lblOffset val="100"/>
        <c:noMultiLvlLbl val="0"/>
      </c:catAx>
      <c:valAx>
        <c:axId val="288981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8981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INFRAESTRUCTURA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22222222222227E-2"/>
          <c:y val="0.27917979002624671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05-460E-B253-D06EDC8D3A6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05-460E-B253-D06EDC8D3A6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05-460E-B253-D06EDC8D3A6E}"/>
              </c:ext>
            </c:extLst>
          </c:dPt>
          <c:dLbls>
            <c:dLbl>
              <c:idx val="0"/>
              <c:layout>
                <c:manualLayout>
                  <c:x val="-0.12040229687446274"/>
                  <c:y val="-0.1024343109259756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05-460E-B253-D06EDC8D3A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763998250218722"/>
                  <c:y val="-2.50951443569553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05-460E-B253-D06EDC8D3A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840179352580928"/>
                  <c:y val="-2.27803295421405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05-460E-B253-D06EDC8D3A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 INFRAESTRUCTURA'!$E$30:$E$32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'2.6 INFRAESTRUCTURA'!$G$30:$G$32</c:f>
              <c:numCache>
                <c:formatCode>0.00%</c:formatCode>
                <c:ptCount val="3"/>
                <c:pt idx="0">
                  <c:v>0.323943661971831</c:v>
                </c:pt>
                <c:pt idx="1">
                  <c:v>0.14084507042253522</c:v>
                </c:pt>
                <c:pt idx="2">
                  <c:v>0.53521126760563376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05-460E-B253-D06EDC8D3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13973799126638"/>
          <c:y val="0.87043328886214799"/>
          <c:w val="0.62008733624454149"/>
          <c:h val="0.11295715942483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D2-4F2A-A505-EB67CA41459E}"/>
              </c:ext>
            </c:extLst>
          </c:dPt>
          <c:dLbls>
            <c:dLbl>
              <c:idx val="0"/>
              <c:layout>
                <c:manualLayout>
                  <c:x val="0.140547480234851"/>
                  <c:y val="-0.35608054999584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D2-4F2A-A505-EB67CA4145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689616573188212E-2"/>
                  <c:y val="-0.22823774691177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D2-4F2A-A505-EB67CA4145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CONSOLIDADO GENERAL'!$E$48:$F$48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 CONSOLIDADO GENERAL'!$E$49:$F$49</c:f>
              <c:numCache>
                <c:formatCode>[$$-240A]\ #,##0.00</c:formatCode>
                <c:ptCount val="2"/>
                <c:pt idx="0">
                  <c:v>564716493966.8374</c:v>
                </c:pt>
                <c:pt idx="1">
                  <c:v>324104539230.33002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D2-4F2A-A505-EB67CA414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49480"/>
        <c:axId val="208248696"/>
        <c:axId val="0"/>
      </c:bar3DChart>
      <c:catAx>
        <c:axId val="20824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8248696"/>
        <c:crosses val="autoZero"/>
        <c:auto val="1"/>
        <c:lblAlgn val="ctr"/>
        <c:lblOffset val="100"/>
        <c:noMultiLvlLbl val="0"/>
      </c:catAx>
      <c:valAx>
        <c:axId val="208248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8249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FD-4A9B-8DD5-BB3EEDD24B5B}"/>
              </c:ext>
            </c:extLst>
          </c:dPt>
          <c:dLbls>
            <c:dLbl>
              <c:idx val="0"/>
              <c:layout>
                <c:manualLayout>
                  <c:x val="3.0394790616570896E-2"/>
                  <c:y val="-5.439189632545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FD-4A9B-8DD5-BB3EEDD24B5B}"/>
                </c:ext>
                <c:ext xmlns:c15="http://schemas.microsoft.com/office/drawing/2012/chart" uri="{CE6537A1-D6FC-4f65-9D91-7224C49458BB}">
                  <c15:layout>
                    <c:manualLayout>
                      <c:w val="0.23313716408286334"/>
                      <c:h val="6.95416666666666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8003523780980748E-2"/>
                  <c:y val="-7.6175853018372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FD-4A9B-8DD5-BB3EEDD24B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 INFRAESTRUCTURA'!$E$36:$F$36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'2.6 INFRAESTRUCTURA'!$E$37:$F$37</c:f>
              <c:numCache>
                <c:formatCode>[$$-240A]\ #,##0.00</c:formatCode>
                <c:ptCount val="2"/>
                <c:pt idx="0">
                  <c:v>122714102073</c:v>
                </c:pt>
                <c:pt idx="1">
                  <c:v>11478332721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FD-4A9B-8DD5-BB3EEDD24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982872"/>
        <c:axId val="288983264"/>
        <c:axId val="0"/>
      </c:bar3DChart>
      <c:catAx>
        <c:axId val="2889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8983264"/>
        <c:crosses val="autoZero"/>
        <c:auto val="1"/>
        <c:lblAlgn val="ctr"/>
        <c:lblOffset val="100"/>
        <c:noMultiLvlLbl val="0"/>
      </c:catAx>
      <c:valAx>
        <c:axId val="288983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8982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63-4C69-BEFC-7A0D50AC3803}"/>
              </c:ext>
            </c:extLst>
          </c:dPt>
          <c:dLbls>
            <c:dLbl>
              <c:idx val="0"/>
              <c:layout>
                <c:manualLayout>
                  <c:x val="-5.4442194725659337E-2"/>
                  <c:y val="6.054314304461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63-4C69-BEFC-7A0D50AC3803}"/>
                </c:ext>
                <c:ext xmlns:c15="http://schemas.microsoft.com/office/drawing/2012/chart" uri="{CE6537A1-D6FC-4f65-9D91-7224C49458BB}">
                  <c15:layout>
                    <c:manualLayout>
                      <c:w val="0.2338031746031746"/>
                      <c:h val="6.95416666666666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4681514810648574E-2"/>
                  <c:y val="-5.2792979002624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63-4C69-BEFC-7A0D50AC38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 TRANSITO'!$E$19:$F$19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'2.7 TRANSITO'!$E$20:$F$20</c:f>
              <c:numCache>
                <c:formatCode>[$$-240A]\ #,##0.00</c:formatCode>
                <c:ptCount val="2"/>
                <c:pt idx="0">
                  <c:v>10528227653</c:v>
                </c:pt>
                <c:pt idx="1">
                  <c:v>3825583788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63-4C69-BEFC-7A0D50AC3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983656"/>
        <c:axId val="288984048"/>
        <c:axId val="0"/>
      </c:bar3DChart>
      <c:catAx>
        <c:axId val="28898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8984048"/>
        <c:crosses val="autoZero"/>
        <c:auto val="1"/>
        <c:lblAlgn val="ctr"/>
        <c:lblOffset val="100"/>
        <c:noMultiLvlLbl val="0"/>
      </c:catAx>
      <c:valAx>
        <c:axId val="2889840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8983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TRÁNSITO Y TRANSPORTE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7455016039661712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50-4302-9021-B2EFD66B524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50-4302-9021-B2EFD66B524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50-4302-9021-B2EFD66B5248}"/>
              </c:ext>
            </c:extLst>
          </c:dPt>
          <c:dLbls>
            <c:dLbl>
              <c:idx val="0"/>
              <c:layout>
                <c:manualLayout>
                  <c:x val="2.7584960970787744E-2"/>
                  <c:y val="2.85781622370352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50-4302-9021-B2EFD66B52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184636011407666"/>
                  <c:y val="-5.35795810059197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B50-4302-9021-B2EFD66B52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113258569951536E-2"/>
                  <c:y val="-3.40594899733705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B50-4302-9021-B2EFD66B52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 TRANSITO'!$E$13:$E$15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'2.7 TRANSITO'!$G$13:$G$15</c:f>
              <c:numCache>
                <c:formatCode>0.00%</c:formatCode>
                <c:ptCount val="3"/>
                <c:pt idx="0">
                  <c:v>0.26666666666666666</c:v>
                </c:pt>
                <c:pt idx="1">
                  <c:v>0.46666666666666667</c:v>
                </c:pt>
                <c:pt idx="2">
                  <c:v>0.26666666666666666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50-4302-9021-B2EFD66B5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390023959423372"/>
          <c:y val="0.87000279965004379"/>
          <c:w val="0.63616694971952037"/>
          <c:h val="0.1200003499562555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1-45CA-B329-DD1F757760B1}"/>
              </c:ext>
            </c:extLst>
          </c:dPt>
          <c:dLbls>
            <c:dLbl>
              <c:idx val="0"/>
              <c:layout>
                <c:manualLayout>
                  <c:x val="-1.596990039690457E-2"/>
                  <c:y val="-4.5218722659667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A1-45CA-B329-DD1F757760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373082797650312E-2"/>
                  <c:y val="-6.2312739753684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A1-45CA-B329-DD1F757760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 TICS'!$E$20:$F$20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'2.8 TICS'!$E$21:$F$21</c:f>
              <c:numCache>
                <c:formatCode>[$$-240A]\ #,##0.00</c:formatCode>
                <c:ptCount val="2"/>
                <c:pt idx="0">
                  <c:v>2990546119</c:v>
                </c:pt>
                <c:pt idx="1">
                  <c:v>1546116326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A1-45CA-B329-DD1F7577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747704"/>
        <c:axId val="289748096"/>
        <c:axId val="0"/>
      </c:bar3DChart>
      <c:catAx>
        <c:axId val="28974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9748096"/>
        <c:crosses val="autoZero"/>
        <c:auto val="1"/>
        <c:lblAlgn val="ctr"/>
        <c:lblOffset val="100"/>
        <c:noMultiLvlLbl val="0"/>
      </c:catAx>
      <c:valAx>
        <c:axId val="2897480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9747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 TICS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7455016039661712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'2.8 TICS'!$G$14:$G$16</c:f>
              <c:strCache>
                <c:ptCount val="3"/>
                <c:pt idx="0">
                  <c:v>66,67%</c:v>
                </c:pt>
                <c:pt idx="1">
                  <c:v>33,33%</c:v>
                </c:pt>
                <c:pt idx="2">
                  <c:v>0,00%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3A-4BFA-BBAB-432193ECA45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3A-4BFA-BBAB-432193ECA45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E3A-4BFA-BBAB-432193ECA45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3A-4BFA-BBAB-432193ECA4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486220472440945"/>
                  <c:y val="-1.68544036162146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E3A-4BFA-BBAB-432193ECA4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124890638670166"/>
                  <c:y val="-1.56969962088072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E3A-4BFA-BBAB-432193ECA4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'2.8 TICS'!$E$14:$E$16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'2.8 TICS'!$G$14:$G$16</c:f>
              <c:numCache>
                <c:formatCode>0.00%</c:formatCode>
                <c:ptCount val="3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3A-4BFA-BBAB-432193ECA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29243655300058"/>
          <c:y val="0.86222870703462384"/>
          <c:w val="0.61655910658226543"/>
          <c:h val="0.136667016622922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35986736338983516"/>
          <c:y val="2.73972602739726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7A-49D1-8E74-E7DA09A08AF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7A-49D1-8E74-E7DA09A08AF4}"/>
              </c:ext>
            </c:extLst>
          </c:dPt>
          <c:dLbls>
            <c:dLbl>
              <c:idx val="0"/>
              <c:layout>
                <c:manualLayout>
                  <c:x val="0.10397554555791053"/>
                  <c:y val="-1.8840909748928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7A-49D1-8E74-E7DA09A08AF4}"/>
                </c:ext>
                <c:ext xmlns:c15="http://schemas.microsoft.com/office/drawing/2012/chart" uri="{CE6537A1-D6FC-4f65-9D91-7224C49458BB}">
                  <c15:layout>
                    <c:manualLayout>
                      <c:w val="0.20990962393807558"/>
                      <c:h val="7.164383561643834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9.294043786155004E-2"/>
                  <c:y val="-9.4067735788439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7A-49D1-8E74-E7DA09A08AF4}"/>
                </c:ext>
                <c:ext xmlns:c15="http://schemas.microsoft.com/office/drawing/2012/chart" uri="{CE6537A1-D6FC-4f65-9D91-7224C49458BB}">
                  <c15:layout>
                    <c:manualLayout>
                      <c:w val="0.22919835574952291"/>
                      <c:h val="7.1643835616438348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'2.9 HACIENDA'!$E$18:$F$18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'2.9 HACIENDA'!$E$19:$F$19</c:f>
              <c:numCache>
                <c:formatCode>[$$-240A]\ #,##0.00</c:formatCode>
                <c:ptCount val="2"/>
                <c:pt idx="0">
                  <c:v>14641167771</c:v>
                </c:pt>
                <c:pt idx="1">
                  <c:v>9085108251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A-49D1-8E74-E7DA09A0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749664"/>
        <c:axId val="289750056"/>
        <c:axId val="0"/>
      </c:bar3DChart>
      <c:catAx>
        <c:axId val="28974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89750056"/>
        <c:crosses val="autoZero"/>
        <c:auto val="1"/>
        <c:lblAlgn val="ctr"/>
        <c:lblOffset val="100"/>
        <c:noMultiLvlLbl val="0"/>
      </c:catAx>
      <c:valAx>
        <c:axId val="289750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974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DEPARTAMENTO ADMINISTRATIVO DE HACIENDA </a:t>
            </a:r>
          </a:p>
        </c:rich>
      </c:tx>
      <c:layout>
        <c:manualLayout>
          <c:xMode val="edge"/>
          <c:yMode val="edge"/>
          <c:x val="0.18035216689990838"/>
          <c:y val="6.46868103424788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4872557596967041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4A-488B-9CC6-1178F9B6740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4A-488B-9CC6-1178F9B6740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4A-488B-9CC6-1178F9B6740D}"/>
              </c:ext>
            </c:extLst>
          </c:dPt>
          <c:dLbls>
            <c:dLbl>
              <c:idx val="0"/>
              <c:layout>
                <c:manualLayout>
                  <c:x val="-4.0457458442694716E-2"/>
                  <c:y val="-0.260355788859725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4A-488B-9CC6-1178F9B67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878937007874014E-2"/>
                  <c:y val="-8.24114173228346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4A-488B-9CC6-1178F9B67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733552055992991"/>
                  <c:y val="-3.85870516185477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4A-488B-9CC6-1178F9B67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'2.9 HACIENDA'!$E$12:$E$14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'2.9 HACIENDA'!$G$12:$G$14</c:f>
              <c:numCache>
                <c:formatCode>0.00%</c:formatCode>
                <c:ptCount val="3"/>
                <c:pt idx="0">
                  <c:v>0.625</c:v>
                </c:pt>
                <c:pt idx="1">
                  <c:v>0.1875</c:v>
                </c:pt>
                <c:pt idx="2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4A-488B-9CC6-1178F9B67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742358078602621"/>
          <c:y val="0.8866694663167104"/>
          <c:w val="0.58296943231441045"/>
          <c:h val="9.333368328958879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FE-48D6-92A3-91E7441CC9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FE-48D6-92A3-91E7441CC94E}"/>
              </c:ext>
            </c:extLst>
          </c:dPt>
          <c:dLbls>
            <c:dLbl>
              <c:idx val="0"/>
              <c:layout>
                <c:manualLayout>
                  <c:x val="-9.4401142376369512E-2"/>
                  <c:y val="6.1403508771929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FE-48D6-92A3-91E7441CC9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032602245136"/>
                  <c:y val="4.82456140350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FE-48D6-92A3-91E7441CC9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 FORTALECIMIENTO INSTITUCION'!$E$18:$F$18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'3.1 FORTALECIMIENTO INSTITUCION'!$E$19:$F$19</c:f>
              <c:numCache>
                <c:formatCode>[$$-240A]\ #,##0.00</c:formatCode>
                <c:ptCount val="2"/>
                <c:pt idx="0">
                  <c:v>6593224600</c:v>
                </c:pt>
                <c:pt idx="1">
                  <c:v>5729236404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FE-48D6-92A3-91E7441C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187136"/>
        <c:axId val="283187528"/>
        <c:axId val="0"/>
      </c:bar3DChart>
      <c:catAx>
        <c:axId val="2831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83187528"/>
        <c:crosses val="autoZero"/>
        <c:auto val="1"/>
        <c:lblAlgn val="ctr"/>
        <c:lblOffset val="100"/>
        <c:noMultiLvlLbl val="0"/>
      </c:catAx>
      <c:valAx>
        <c:axId val="283187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318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s-MX" sz="1100" b="1"/>
              <a:t>DEPARTAMENTO ADMINISTRATIVO DE FORTALECIMIENTO INSTITUCIONAL</a:t>
            </a:r>
          </a:p>
        </c:rich>
      </c:tx>
      <c:layout>
        <c:manualLayout>
          <c:xMode val="edge"/>
          <c:yMode val="edge"/>
          <c:x val="0.17488507714646612"/>
          <c:y val="3.829526259712585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'3.1 FORTALECIMIENTO INSTITUCION'!$E$12:$E$14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B7-435D-8743-9A56C613141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B7-435D-8743-9A56C613141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B7-435D-8743-9A56C613141C}"/>
              </c:ext>
            </c:extLst>
          </c:dPt>
          <c:dLbls>
            <c:dLbl>
              <c:idx val="0"/>
              <c:layout>
                <c:manualLayout>
                  <c:x val="0.19291244141708663"/>
                  <c:y val="2.8854759491697201E-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B7-435D-8743-9A56C61314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2633415575676731"/>
                  <c:y val="-0.15179751045970738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B7-435D-8743-9A56C61314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506846019247595"/>
                  <c:y val="1.2164625255176436E-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B7-435D-8743-9A56C61314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 FORTALECIMIENTO INSTITUCION'!$E$12:$E$14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'3.1 FORTALECIMIENTO INSTITUCION'!$G$12:$G$14</c:f>
              <c:numCache>
                <c:formatCode>0.00%</c:formatCode>
                <c:ptCount val="3"/>
                <c:pt idx="0">
                  <c:v>0.36363636363636365</c:v>
                </c:pt>
                <c:pt idx="1">
                  <c:v>0.54545454545454541</c:v>
                </c:pt>
                <c:pt idx="2">
                  <c:v>9.0909090909090912E-2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B7-435D-8743-9A56C6131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685589519650655"/>
          <c:y val="0.87619314252385117"/>
          <c:w val="0.55240174672489084"/>
          <c:h val="0.11428604757738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5A-48DA-B9C1-AC3FC9B96D5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5A-48DA-B9C1-AC3FC9B96D50}"/>
              </c:ext>
            </c:extLst>
          </c:dPt>
          <c:dLbls>
            <c:dLbl>
              <c:idx val="0"/>
              <c:layout>
                <c:manualLayout>
                  <c:x val="-9.335491468091793E-2"/>
                  <c:y val="2.3543256377163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5A-48DA-B9C1-AC3FC9B96D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113449090432775"/>
                  <c:y val="-1.412595382629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5A-48DA-B9C1-AC3FC9B96D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'3.2 JURIDICA'!$E$17:$F$17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'3.2 JURIDICA'!$E$18:$F$18</c:f>
              <c:numCache>
                <c:formatCode>[$$-240A]\ #,##0.00</c:formatCode>
                <c:ptCount val="2"/>
                <c:pt idx="0">
                  <c:v>1800295000</c:v>
                </c:pt>
                <c:pt idx="1">
                  <c:v>938920600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A5A-48DA-B9C1-AC3FC9B9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3188704"/>
        <c:axId val="283189096"/>
        <c:axId val="0"/>
      </c:bar3DChart>
      <c:catAx>
        <c:axId val="28318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83189096"/>
        <c:crosses val="autoZero"/>
        <c:auto val="1"/>
        <c:lblAlgn val="ctr"/>
        <c:lblOffset val="100"/>
        <c:noMultiLvlLbl val="0"/>
      </c:catAx>
      <c:valAx>
        <c:axId val="2831890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3188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EJECUCIÓN POR ACTIVIDADES </a:t>
            </a:r>
          </a:p>
        </c:rich>
      </c:tx>
      <c:layout>
        <c:manualLayout>
          <c:xMode val="edge"/>
          <c:yMode val="edge"/>
          <c:x val="0.29383728598693615"/>
          <c:y val="2.361623433255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 CONSOLIDADO GENERAL'!$E$39:$G$39</c:f>
              <c:strCache>
                <c:ptCount val="1"/>
                <c:pt idx="0">
                  <c:v>EJECUCIÓN POR ACTIVIDADES </c:v>
                </c:pt>
              </c:strCache>
            </c:strRef>
          </c:tx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E8-4ED2-AF3A-4FB657BFB3D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E8-4ED2-AF3A-4FB657BFB3D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E8-4ED2-AF3A-4FB657BFB3D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CONSOLIDADO GENERAL'!$E$41:$E$43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 CONSOLIDADO GENERAL'!$G$41:$G$43</c:f>
              <c:numCache>
                <c:formatCode>0.00%</c:formatCode>
                <c:ptCount val="3"/>
                <c:pt idx="0">
                  <c:v>0.30904723779023219</c:v>
                </c:pt>
                <c:pt idx="1">
                  <c:v>0.3130504403522818</c:v>
                </c:pt>
                <c:pt idx="2">
                  <c:v>0.20416333066453163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E8-4ED2-AF3A-4FB657BFB3D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05683944621682"/>
          <c:y val="0.90996264172065033"/>
          <c:w val="0.64816741664938327"/>
          <c:h val="6.6421123946799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JURÍDICO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8380941965587636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30-4777-905F-A43239F1C6F5}"/>
              </c:ext>
            </c:extLst>
          </c:dPt>
          <c:dPt>
            <c:idx val="1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130-4777-905F-A43239F1C6F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130-4777-905F-A43239F1C6F5}"/>
              </c:ext>
            </c:extLst>
          </c:dPt>
          <c:dLbls>
            <c:dLbl>
              <c:idx val="1"/>
              <c:layout>
                <c:manualLayout>
                  <c:x val="-0.21597331583552057"/>
                  <c:y val="-2.03266258384368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30-4777-905F-A43239F1C6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847112860892389"/>
                  <c:y val="-2.96551472732575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130-4777-905F-A43239F1C6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'3.2 JURIDICA'!$E$11:$E$13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'3.2 JURIDICA'!$G$11:$G$13</c:f>
              <c:numCache>
                <c:formatCode>0.00%</c:formatCode>
                <c:ptCount val="3"/>
                <c:pt idx="0">
                  <c:v>0.66666666666666663</c:v>
                </c:pt>
                <c:pt idx="1">
                  <c:v>0</c:v>
                </c:pt>
                <c:pt idx="2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30-4777-905F-A43239F1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915078425654307"/>
          <c:y val="0.8882000619487781"/>
          <c:w val="0.58170049005312252"/>
          <c:h val="8.69565217391304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DEPARTAMENTO ADMINISTRATIVO DE BIENES Y SUMINISTROS</a:t>
            </a:r>
          </a:p>
        </c:rich>
      </c:tx>
      <c:layout>
        <c:manualLayout>
          <c:xMode val="edge"/>
          <c:yMode val="edge"/>
          <c:x val="0.16806159793406106"/>
          <c:y val="7.109829581161511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3020705745115192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2C-4AF2-AE07-918C64A65CE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22C-4AF2-AE07-918C64A65CE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22C-4AF2-AE07-918C64A65CE5}"/>
              </c:ext>
            </c:extLst>
          </c:dPt>
          <c:dLbls>
            <c:dLbl>
              <c:idx val="1"/>
              <c:layout>
                <c:manualLayout>
                  <c:x val="-0.18715387139107612"/>
                  <c:y val="-8.807596967045786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2C-4AF2-AE07-918C64A65CE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506835083114612"/>
                  <c:y val="-7.057451151939340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2C-4AF2-AE07-918C64A65CE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'3.4 BIENES Y SUMINISTROS'!$E$13:$E$15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'3.4 BIENES Y SUMINISTROS'!$G$13:$G$15</c:f>
              <c:numCache>
                <c:formatCode>0.00%</c:formatCode>
                <c:ptCount val="3"/>
                <c:pt idx="0">
                  <c:v>0.33333333333333331</c:v>
                </c:pt>
                <c:pt idx="1">
                  <c:v>0.2</c:v>
                </c:pt>
                <c:pt idx="2">
                  <c:v>0.46666666666666667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2C-4AF2-AE07-918C64A6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45490264421172"/>
          <c:y val="0.86470711749266627"/>
          <c:w val="0.61073717897938817"/>
          <c:h val="0.123529720549637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48697201017811703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D6-45DE-BA69-B916D20CC257}"/>
              </c:ext>
            </c:extLst>
          </c:dPt>
          <c:dLbls>
            <c:dLbl>
              <c:idx val="0"/>
              <c:layout>
                <c:manualLayout>
                  <c:x val="-9.4688545611187544E-4"/>
                  <c:y val="-0.36356450635978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D6-45DE-BA69-B916D20CC257}"/>
                </c:ext>
                <c:ext xmlns:c15="http://schemas.microsoft.com/office/drawing/2012/chart" uri="{CE6537A1-D6FC-4f65-9D91-7224C49458BB}">
                  <c15:layout>
                    <c:manualLayout>
                      <c:w val="0.24442748091603053"/>
                      <c:h val="8.414529914529912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5766664663100317E-2"/>
                  <c:y val="-0.14487213136819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D6-45DE-BA69-B916D20CC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 BIENES Y SUMINISTROS'!$E$19:$F$19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'3.4 BIENES Y SUMINISTROS'!$E$20:$F$20</c:f>
              <c:numCache>
                <c:formatCode>[$$-240A]\ #,##0.00</c:formatCode>
                <c:ptCount val="2"/>
                <c:pt idx="0">
                  <c:v>2616003000</c:v>
                </c:pt>
                <c:pt idx="1">
                  <c:v>604600000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D6-45DE-BA69-B916D20CC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6777128"/>
        <c:axId val="286777520"/>
        <c:axId val="0"/>
      </c:bar3DChart>
      <c:catAx>
        <c:axId val="28677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86777520"/>
        <c:crosses val="autoZero"/>
        <c:auto val="1"/>
        <c:lblAlgn val="ctr"/>
        <c:lblOffset val="100"/>
        <c:noMultiLvlLbl val="0"/>
      </c:catAx>
      <c:valAx>
        <c:axId val="286777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6777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FE-491E-8E57-E486198816AC}"/>
              </c:ext>
            </c:extLst>
          </c:dPt>
          <c:dLbls>
            <c:dLbl>
              <c:idx val="0"/>
              <c:layout>
                <c:manualLayout>
                  <c:x val="6.7601009144898111E-2"/>
                  <c:y val="-5.04714401865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FE-491E-8E57-E486198816AC}"/>
                </c:ext>
                <c:ext xmlns:c15="http://schemas.microsoft.com/office/drawing/2012/chart" uri="{CE6537A1-D6FC-4f65-9D91-7224C49458BB}">
                  <c15:layout>
                    <c:manualLayout>
                      <c:w val="0.23770114942528736"/>
                      <c:h val="6.732109414705124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0262768878028177E-2"/>
                  <c:y val="-6.4137791794593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FE-491E-8E57-E486198816AC}"/>
                </c:ext>
                <c:ext xmlns:c15="http://schemas.microsoft.com/office/drawing/2012/chart" uri="{CE6537A1-D6FC-4f65-9D91-7224C49458BB}">
                  <c15:layout>
                    <c:manualLayout>
                      <c:w val="0.23514687100893997"/>
                      <c:h val="8.0247568523430596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 PLANEACION'!$E$37:$F$37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'3.5 PLANEACION'!$E$38:$F$38</c:f>
              <c:numCache>
                <c:formatCode>[$$-240A]\ #,##0.00</c:formatCode>
                <c:ptCount val="2"/>
                <c:pt idx="0">
                  <c:v>9971900948.7099991</c:v>
                </c:pt>
                <c:pt idx="1">
                  <c:v>8080686050.3699999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FE-491E-8E57-E4861988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6778304"/>
        <c:axId val="286778696"/>
        <c:axId val="0"/>
      </c:bar3DChart>
      <c:catAx>
        <c:axId val="28677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86778696"/>
        <c:crosses val="autoZero"/>
        <c:auto val="1"/>
        <c:lblAlgn val="ctr"/>
        <c:lblOffset val="100"/>
        <c:noMultiLvlLbl val="0"/>
      </c:catAx>
      <c:valAx>
        <c:axId val="286778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677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PLANEACIÓN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02274339169942E-2"/>
          <c:y val="0.25711626754620276"/>
          <c:w val="0.64712281127240301"/>
          <c:h val="0.63986775989284528"/>
        </c:manualLayout>
      </c:layout>
      <c:pie3DChart>
        <c:varyColors val="1"/>
        <c:ser>
          <c:idx val="0"/>
          <c:order val="0"/>
          <c:tx>
            <c:strRef>
              <c:f>'3.5 PLANEACION'!$E$31:$E$33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CA-47A9-A4FA-E268766EFD9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CA-47A9-A4FA-E268766EFD94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CA-47A9-A4FA-E268766EFD9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ACA-47A9-A4FA-E268766EFD94}"/>
              </c:ext>
            </c:extLst>
          </c:dPt>
          <c:dLbls>
            <c:dLbl>
              <c:idx val="0"/>
              <c:layout>
                <c:manualLayout>
                  <c:x val="-0.15555205599300087"/>
                  <c:y val="-0.191308690580344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CA-47A9-A4FA-E268766EFD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650640425510936"/>
                  <c:y val="9.07756527466477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CA-47A9-A4FA-E268766EFD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166229221347358E-2"/>
                  <c:y val="-4.89089384660250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CA-47A9-A4FA-E268766EFD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'3.5 PLANEACION'!$E$31:$E$33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'3.5 PLANEACION'!$G$31:$G$33</c:f>
              <c:numCache>
                <c:formatCode>0.00%</c:formatCode>
                <c:ptCount val="3"/>
                <c:pt idx="0">
                  <c:v>0.4838709677419355</c:v>
                </c:pt>
                <c:pt idx="1">
                  <c:v>0.39516129032258063</c:v>
                </c:pt>
                <c:pt idx="2">
                  <c:v>0.12096774193548387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ACA-47A9-A4FA-E268766EF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08315565031986E-2"/>
          <c:y val="0.86725920387547994"/>
          <c:w val="0.57782583147255839"/>
          <c:h val="0.12389417198221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D1-4F55-AA2B-32CFCEB17BA3}"/>
              </c:ext>
            </c:extLst>
          </c:dPt>
          <c:dLbls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'3.6 CONTROL INTERNO'!$E$19:$F$19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'3.6 CONTROL INTERNO'!$E$20:$F$20</c:f>
              <c:numCache>
                <c:formatCode>"$"\ #,##0.00</c:formatCode>
                <c:ptCount val="2"/>
                <c:pt idx="0">
                  <c:v>527079659</c:v>
                </c:pt>
                <c:pt idx="1">
                  <c:v>351000000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D1-4F55-AA2B-32CFCEB1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6779872"/>
        <c:axId val="286780264"/>
        <c:axId val="0"/>
      </c:bar3DChart>
      <c:catAx>
        <c:axId val="28677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86780264"/>
        <c:crosses val="autoZero"/>
        <c:auto val="1"/>
        <c:lblAlgn val="ctr"/>
        <c:lblOffset val="100"/>
        <c:noMultiLvlLbl val="0"/>
      </c:catAx>
      <c:valAx>
        <c:axId val="2867802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677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CONTROL INTERNO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99999999999994E-2"/>
          <c:y val="0.35798483522892971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E1-433F-91D5-30FFB6B0AF5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E1-433F-91D5-30FFB6B0AF5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E1-433F-91D5-30FFB6B0AF5B}"/>
              </c:ext>
            </c:extLst>
          </c:dPt>
          <c:dLbls>
            <c:dLbl>
              <c:idx val="0"/>
              <c:layout>
                <c:manualLayout>
                  <c:x val="2.3530355648775344E-4"/>
                  <c:y val="-9.4244619422572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E1-433F-91D5-30FFB6B0AF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263998250218725"/>
                  <c:y val="-1.6770559930008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E1-433F-91D5-30FFB6B0AF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556143909958803E-2"/>
                  <c:y val="-3.4131583552056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E1-433F-91D5-30FFB6B0AF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'3.6 CONTROL INTERNO'!$E$13:$E$15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'3.6 CONTROL INTERNO'!$G$13:$G$15</c:f>
              <c:numCache>
                <c:formatCode>0.00%</c:formatCode>
                <c:ptCount val="3"/>
                <c:pt idx="0">
                  <c:v>0.2857142857142857</c:v>
                </c:pt>
                <c:pt idx="1">
                  <c:v>0.7142857142857143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E1-433F-91D5-30FFB6B0A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305676855895197"/>
          <c:y val="0.882943143812709"/>
          <c:w val="0.58296943231441045"/>
          <c:h val="9.36454849498328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DB-4EC3-B270-895B5BEB7BDF}"/>
              </c:ext>
            </c:extLst>
          </c:dPt>
          <c:dLbls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'3.6 CONTROL INTERNO'!$E$19:$F$19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'3.6 CONTROL INTERNO'!$E$20:$F$20</c:f>
              <c:numCache>
                <c:formatCode>"$"\ #,##0.00</c:formatCode>
                <c:ptCount val="2"/>
                <c:pt idx="0">
                  <c:v>527079659</c:v>
                </c:pt>
                <c:pt idx="1">
                  <c:v>351000000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DB-4EC3-B270-895B5BEB7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449120"/>
        <c:axId val="291449512"/>
        <c:axId val="0"/>
      </c:bar3DChart>
      <c:catAx>
        <c:axId val="29144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1449512"/>
        <c:crosses val="autoZero"/>
        <c:auto val="1"/>
        <c:lblAlgn val="ctr"/>
        <c:lblOffset val="100"/>
        <c:noMultiLvlLbl val="0"/>
      </c:catAx>
      <c:valAx>
        <c:axId val="291449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44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CONTROL INTERNO DISCIPLINARIO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99999999999994E-2"/>
          <c:y val="0.35798483522892971"/>
          <c:w val="0.81388888888888888"/>
          <c:h val="0.49086577719451735"/>
        </c:manualLayout>
      </c:layout>
      <c:pie3DChart>
        <c:varyColors val="1"/>
        <c:ser>
          <c:idx val="0"/>
          <c:order val="0"/>
          <c:tx>
            <c:strRef>
              <c:f>'3.7. DACID'!$E$10:$E$12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41-4A23-89FD-CA6C3ECBAA8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41-4A23-89FD-CA6C3ECBAA8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41-4A23-89FD-CA6C3ECBAA8B}"/>
              </c:ext>
            </c:extLst>
          </c:dPt>
          <c:dLbls>
            <c:dLbl>
              <c:idx val="0"/>
              <c:layout>
                <c:manualLayout>
                  <c:x val="2.3530355648775344E-4"/>
                  <c:y val="-9.4244619422572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41-4A23-89FD-CA6C3ECBAA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263998250218725"/>
                  <c:y val="-1.6770559930008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41-4A23-89FD-CA6C3ECBAA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556143909958803E-2"/>
                  <c:y val="-3.4131583552056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41-4A23-89FD-CA6C3ECBAA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'3.7. DACID'!$E$10:$E$12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'3.7. DACID'!$G$10:$G$12</c:f>
              <c:numCache>
                <c:formatCode>0.00%</c:formatCode>
                <c:ptCount val="3"/>
                <c:pt idx="0">
                  <c:v>0.75</c:v>
                </c:pt>
                <c:pt idx="1">
                  <c:v>0.25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F41-4A23-89FD-CA6C3ECBA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524017467248909"/>
          <c:y val="0.88372232540699847"/>
          <c:w val="0.58296943231441045"/>
          <c:h val="9.30232558139535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 DE FOMENTO DE VIVIENDA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FC-44F1-A8AB-BCAD29B1B1A9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FC-44F1-A8AB-BCAD29B1B1A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FC-44F1-A8AB-BCAD29B1B1A9}"/>
              </c:ext>
            </c:extLst>
          </c:dPt>
          <c:dLbls>
            <c:dLbl>
              <c:idx val="0"/>
              <c:layout>
                <c:manualLayout>
                  <c:x val="-0.20817399387576552"/>
                  <c:y val="-0.114787474482356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FC-44F1-A8AB-BCAD29B1B1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7525521871256292"/>
                  <c:y val="-7.033423147687934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FC-44F1-A8AB-BCAD29B1B1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275131233595801"/>
                  <c:y val="-5.6496427529892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FC-44F1-A8AB-BCAD29B1B1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 FOMVIVIENDA'!$E$12:$E$14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'4.1 FOMVIVIENDA'!$G$12:$G$14</c:f>
              <c:numCache>
                <c:formatCode>0.00%</c:formatCode>
                <c:ptCount val="3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FC-44F1-A8AB-BCAD29B1B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199599795381633"/>
          <c:y val="0.87421630435730435"/>
          <c:w val="0.63755458515283847"/>
          <c:h val="0.122516556291390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POR DEPENDENCIAS/ENTIDADES</a:t>
            </a:r>
          </a:p>
        </c:rich>
      </c:tx>
      <c:layout>
        <c:manualLayout>
          <c:xMode val="edge"/>
          <c:yMode val="edge"/>
          <c:x val="0.20208104735482321"/>
          <c:y val="4.228739087626400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95146116502E-2"/>
          <c:y val="0.22094877996648263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 CONSOLIDADO NIVEL CENTRAL '!$E$24:$G$24</c:f>
              <c:strCache>
                <c:ptCount val="1"/>
                <c:pt idx="0">
                  <c:v>EJECUCIÓN POR DEPENDENCIAS/ENTIDADES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D2-4F00-A6B8-3388F9F557A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D2-4F00-A6B8-3388F9F557A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D2-4F00-A6B8-3388F9F557A8}"/>
              </c:ext>
            </c:extLst>
          </c:dPt>
          <c:dLbls>
            <c:dLbl>
              <c:idx val="0"/>
              <c:layout>
                <c:manualLayout>
                  <c:x val="6.3613188976377952E-2"/>
                  <c:y val="9.68503937007873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D2-4F00-A6B8-3388F9F55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63385826771657E-2"/>
                  <c:y val="3.45946340040828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D2-4F00-A6B8-3388F9F55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605205599300081E-2"/>
                  <c:y val="-1.80125400991542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D2-4F00-A6B8-3388F9F55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NIVEL CENTRAL '!$E$26:$E$28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 CONSOLIDADO NIVEL CENTRAL '!$G$26:$G$28</c:f>
              <c:numCache>
                <c:formatCode>0.00%</c:formatCode>
                <c:ptCount val="3"/>
                <c:pt idx="0">
                  <c:v>0.6875</c:v>
                </c:pt>
                <c:pt idx="1">
                  <c:v>0.3125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D2-4F00-A6B8-3388F9F5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98829186408225"/>
          <c:y val="0.87241316000649516"/>
          <c:w val="0.68018324770588001"/>
          <c:h val="8.12930022594651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4595509997162936"/>
          <c:y val="3.8420490928495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25-4075-9474-9DDE8A7D1608}"/>
              </c:ext>
            </c:extLst>
          </c:dPt>
          <c:dLbls>
            <c:dLbl>
              <c:idx val="0"/>
              <c:layout>
                <c:manualLayout>
                  <c:x val="-9.411763763327495E-2"/>
                  <c:y val="-0.2057015454376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F25-4075-9474-9DDE8A7D160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699518976551309E-2"/>
                  <c:y val="-0.192286227256898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F25-4075-9474-9DDE8A7D160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 FOMVIVIENDA'!$E$18:$F$18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'4.1 FOMVIVIENDA'!$E$19:$F$19</c:f>
              <c:numCache>
                <c:formatCode>"$"\ #,##0.0</c:formatCode>
                <c:ptCount val="2"/>
                <c:pt idx="0">
                  <c:v>1162517833</c:v>
                </c:pt>
                <c:pt idx="1">
                  <c:v>1095420000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25-4075-9474-9DDE8A7D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451080"/>
        <c:axId val="291451472"/>
        <c:axId val="0"/>
      </c:bar3DChart>
      <c:catAx>
        <c:axId val="29145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1451472"/>
        <c:crosses val="autoZero"/>
        <c:auto val="1"/>
        <c:lblAlgn val="ctr"/>
        <c:lblOffset val="100"/>
        <c:noMultiLvlLbl val="0"/>
      </c:catAx>
      <c:valAx>
        <c:axId val="2914514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451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 DE DESARROLLO URBANO</a:t>
            </a:r>
          </a:p>
          <a:p>
            <a:pPr>
              <a:defRPr sz="1000" b="1"/>
            </a:pPr>
            <a:r>
              <a:rPr lang="es-MX" sz="1000" b="1"/>
              <a:t>EDUA</a:t>
            </a:r>
          </a:p>
        </c:rich>
      </c:tx>
      <c:layout>
        <c:manualLayout>
          <c:xMode val="edge"/>
          <c:yMode val="edge"/>
          <c:x val="0.27133069828722001"/>
          <c:y val="8.743169398907103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3020705745115192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9BBF57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84-409C-80FE-1063CA38958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84-409C-80FE-1063CA38958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84-409C-80FE-1063CA389587}"/>
              </c:ext>
            </c:extLst>
          </c:dPt>
          <c:dLbls>
            <c:dLbl>
              <c:idx val="0"/>
              <c:layout>
                <c:manualLayout>
                  <c:x val="-0.1373798132292646"/>
                  <c:y val="-0.119346017258582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84-409C-80FE-1063CA389587}"/>
                </c:ext>
                <c:ext xmlns:c15="http://schemas.microsoft.com/office/drawing/2012/chart" uri="{CE6537A1-D6FC-4f65-9D91-7224C49458BB}">
                  <c15:layout>
                    <c:manualLayout>
                      <c:w val="0.11399747486380678"/>
                      <c:h val="8.972390470897426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225071958005601"/>
                  <c:y val="6.06718731771718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84-409C-80FE-1063CA389587}"/>
                </c:ext>
                <c:ext xmlns:c15="http://schemas.microsoft.com/office/drawing/2012/chart" uri="{CE6537A1-D6FC-4f65-9D91-7224C49458BB}">
                  <c15:layout>
                    <c:manualLayout>
                      <c:w val="0.15844661247455569"/>
                      <c:h val="8.9723904708974261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8229057305336832"/>
                  <c:y val="-1.98494459025955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84-409C-80FE-1063CA38958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 EDUA'!$E$12:$E$14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'4.2 EDUA'!$F$12:$F$14</c:f>
              <c:numCache>
                <c:formatCode>#,##0</c:formatCode>
                <c:ptCount val="3"/>
                <c:pt idx="0">
                  <c:v>3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84-409C-80FE-1063CA389587}"/>
            </c:ext>
          </c:extLst>
        </c:ser>
        <c:ser>
          <c:idx val="1"/>
          <c:order val="1"/>
          <c:cat>
            <c:strRef>
              <c:f>'4.2 EDUA'!$E$12:$E$14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'4.2 EDUA'!$G$12:$G$14</c:f>
              <c:numCache>
                <c:formatCode>0.00%</c:formatCode>
                <c:ptCount val="3"/>
                <c:pt idx="0">
                  <c:v>0.42857142857142855</c:v>
                </c:pt>
                <c:pt idx="1">
                  <c:v>0.5714285714285714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B5-449A-B28A-2F05754EC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162466499075478"/>
          <c:y val="0.88079469076053329"/>
          <c:w val="0.79130409490370435"/>
          <c:h val="0.11920530923946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F6-4392-8017-6331D6F7D2A0}"/>
              </c:ext>
            </c:extLst>
          </c:dPt>
          <c:dLbls>
            <c:dLbl>
              <c:idx val="0"/>
              <c:layout>
                <c:manualLayout>
                  <c:x val="-5.6657213685670421E-2"/>
                  <c:y val="-0.241555627266095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 </a:t>
                    </a:r>
                    <a:fld id="{7C249A5F-0D68-4058-BF50-15E12A1EA1A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F6-4392-8017-6331D6F7D2A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266288547426825E-2"/>
                  <c:y val="-0.229273137744090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 </a:t>
                    </a:r>
                    <a:fld id="{7954822A-401F-4744-A070-A361891FD125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F6-4392-8017-6331D6F7D2A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'4.2 EDUA'!$E$18:$F$18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'4.2 EDUA'!$E$19:$F$19</c:f>
              <c:numCache>
                <c:formatCode>"$"#,##0</c:formatCode>
                <c:ptCount val="2"/>
                <c:pt idx="0">
                  <c:v>2190543627</c:v>
                </c:pt>
                <c:pt idx="1">
                  <c:v>758546937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F6-4392-8017-6331D6F7D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801000"/>
        <c:axId val="291801392"/>
        <c:axId val="0"/>
      </c:bar3DChart>
      <c:catAx>
        <c:axId val="29180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1801392"/>
        <c:crosses val="autoZero"/>
        <c:auto val="1"/>
        <c:lblAlgn val="ctr"/>
        <c:lblOffset val="100"/>
        <c:noMultiLvlLbl val="0"/>
      </c:catAx>
      <c:valAx>
        <c:axId val="291801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801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CORPORACIÓN DE CULTURA Y TURISMO</a:t>
            </a:r>
          </a:p>
        </c:rich>
      </c:tx>
      <c:layout>
        <c:manualLayout>
          <c:xMode val="edge"/>
          <c:yMode val="edge"/>
          <c:x val="0.20519410977242306"/>
          <c:y val="9.832841691248771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030612995805427E-2"/>
          <c:y val="0.26972070351671157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2E-417E-8CE8-5C2B5DCC557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2E-417E-8CE8-5C2B5DCC557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2E-417E-8CE8-5C2B5DCC557A}"/>
              </c:ext>
            </c:extLst>
          </c:dPt>
          <c:dLbls>
            <c:dLbl>
              <c:idx val="0"/>
              <c:layout>
                <c:manualLayout>
                  <c:x val="9.5376859142607226E-2"/>
                  <c:y val="-0.1898191892680082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2E-417E-8CE8-5C2B5DCC55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72703412073491E-2"/>
                  <c:y val="3.1800087489063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2E-417E-8CE8-5C2B5DCC55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5404161067195496"/>
                  <c:y val="3.78422868280539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92E-417E-8CE8-5C2B5DCC55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 CORPOCULTURA'!$E$17:$E$19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'4.3 CORPOCULTURA'!$G$17:$G$19</c:f>
              <c:numCache>
                <c:formatCode>0.00%</c:formatCode>
                <c:ptCount val="3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2E-417E-8CE8-5C2B5DCC5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31372437300443"/>
          <c:y val="0.88296499262730954"/>
          <c:w val="0.66450352796809486"/>
          <c:h val="0.11295715942483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>
        <c:manualLayout>
          <c:xMode val="edge"/>
          <c:yMode val="edge"/>
          <c:x val="0.40448315911730548"/>
          <c:y val="5.303867403314917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CB-4282-AB9F-B12FFC5BCA36}"/>
              </c:ext>
            </c:extLst>
          </c:dPt>
          <c:dLbls>
            <c:dLbl>
              <c:idx val="0"/>
              <c:layout>
                <c:manualLayout>
                  <c:x val="-3.7959065927526334E-2"/>
                  <c:y val="-0.21680586570854485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BCB-4282-AB9F-B12FFC5BCA36}"/>
                </c:ext>
                <c:ext xmlns:c15="http://schemas.microsoft.com/office/drawing/2012/chart" uri="{CE6537A1-D6FC-4f65-9D91-7224C49458BB}">
                  <c15:layout>
                    <c:manualLayout>
                      <c:w val="0.25011965811965814"/>
                      <c:h val="0.1650331125827814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5.3333323152789665E-2"/>
                  <c:y val="-0.15918132453902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CB-4282-AB9F-B12FFC5BCA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 CORPOCULTURA'!$E$23:$F$23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'4.3 CORPOCULTURA'!$E$24:$F$24</c:f>
              <c:numCache>
                <c:formatCode>"$"\ #,##0.00</c:formatCode>
                <c:ptCount val="2"/>
                <c:pt idx="0">
                  <c:v>4012162339</c:v>
                </c:pt>
                <c:pt idx="1">
                  <c:v>1348569652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CB-4282-AB9F-B12FFC5BC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802568"/>
        <c:axId val="291802960"/>
        <c:axId val="0"/>
      </c:bar3DChart>
      <c:catAx>
        <c:axId val="29180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802960"/>
        <c:crosses val="autoZero"/>
        <c:auto val="1"/>
        <c:lblAlgn val="ctr"/>
        <c:lblOffset val="100"/>
        <c:noMultiLvlLbl val="0"/>
      </c:catAx>
      <c:valAx>
        <c:axId val="291802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802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paperSize="5"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IMDERA</a:t>
            </a:r>
          </a:p>
        </c:rich>
      </c:tx>
      <c:layout>
        <c:manualLayout>
          <c:xMode val="edge"/>
          <c:yMode val="edge"/>
          <c:x val="0.43015255189171231"/>
          <c:y val="3.509472207063225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6459208223972003"/>
          <c:w val="0.81388888888888888"/>
          <c:h val="0.55031131525226018"/>
        </c:manualLayout>
      </c:layout>
      <c:pie3DChart>
        <c:varyColors val="1"/>
        <c:ser>
          <c:idx val="0"/>
          <c:order val="0"/>
          <c:tx>
            <c:strRef>
              <c:f>'4.4 IMDERA'!$E$14:$E$16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11-4AE0-B8F9-A52D0505C59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11-4AE0-B8F9-A52D0505C59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711-4AE0-B8F9-A52D0505C597}"/>
              </c:ext>
            </c:extLst>
          </c:dPt>
          <c:dLbls>
            <c:dLbl>
              <c:idx val="0"/>
              <c:layout>
                <c:manualLayout>
                  <c:x val="8.6374628935575293E-2"/>
                  <c:y val="-8.79412350683887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11-4AE0-B8F9-A52D0505C5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326498250218722"/>
                  <c:y val="-5.67774861475648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11-4AE0-B8F9-A52D0505C5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729057305336833"/>
                  <c:y val="-1.97404491105278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11-4AE0-B8F9-A52D0505C5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IMDERA'!$E$14:$E$16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'4.4 IMDERA'!$G$14:$G$16</c:f>
              <c:numCache>
                <c:formatCode>0.00%</c:formatCode>
                <c:ptCount val="3"/>
                <c:pt idx="0">
                  <c:v>0.5</c:v>
                </c:pt>
                <c:pt idx="1">
                  <c:v>0.33333333333333331</c:v>
                </c:pt>
                <c:pt idx="2">
                  <c:v>0.16666666666666666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11-4AE0-B8F9-A52D0505C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83842794759825"/>
          <c:y val="0.87748344370860931"/>
          <c:w val="0.68122270742358082"/>
          <c:h val="9.93377483443708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989263523368249"/>
          <c:y val="0.13333333333333333"/>
          <c:w val="0.78517074670315756"/>
          <c:h val="0.758637235919280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8B-4A4B-A555-A57FD8AEEC6B}"/>
              </c:ext>
            </c:extLst>
          </c:dPt>
          <c:dLbls>
            <c:dLbl>
              <c:idx val="0"/>
              <c:layout>
                <c:manualLayout>
                  <c:x val="-5.0755277349900832E-2"/>
                  <c:y val="-0.21955399133741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8B-4A4B-A555-A57FD8AEEC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86097659471952E-2"/>
                  <c:y val="-0.10520295418251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8B-4A4B-A555-A57FD8AEEC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'4.4 IMDERA'!$E$20:$F$20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'4.4 IMDERA'!$E$21:$F$21</c:f>
              <c:numCache>
                <c:formatCode>"$"\ #,##0</c:formatCode>
                <c:ptCount val="2"/>
                <c:pt idx="0">
                  <c:v>4051600581</c:v>
                </c:pt>
                <c:pt idx="1">
                  <c:v>1594847814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B-4A4B-A555-A57FD8AEE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804136"/>
        <c:axId val="291804528"/>
        <c:axId val="0"/>
      </c:bar3DChart>
      <c:catAx>
        <c:axId val="29180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1804528"/>
        <c:crosses val="autoZero"/>
        <c:auto val="1"/>
        <c:lblAlgn val="ctr"/>
        <c:lblOffset val="100"/>
        <c:noMultiLvlLbl val="0"/>
      </c:catAx>
      <c:valAx>
        <c:axId val="291804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804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456126234228407"/>
          <c:y val="0.13926443550595297"/>
          <c:w val="0.81625189850908686"/>
          <c:h val="0.782097739877045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'4.5 EPA'!$E$74:$F$74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41-4F18-A3E8-55A65F94F113}"/>
              </c:ext>
            </c:extLst>
          </c:dPt>
          <c:dLbls>
            <c:dLbl>
              <c:idx val="0"/>
              <c:layout>
                <c:manualLayout>
                  <c:x val="5.3467176634967556E-2"/>
                  <c:y val="-0.43029202081582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41-4F18-A3E8-55A65F94F113}"/>
                </c:ext>
                <c:ext xmlns:c15="http://schemas.microsoft.com/office/drawing/2012/chart" uri="{CE6537A1-D6FC-4f65-9D91-7224C49458BB}">
                  <c15:layout>
                    <c:manualLayout>
                      <c:w val="0.21702490199572344"/>
                      <c:h val="7.433251433251433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7.3831490546587442E-2"/>
                  <c:y val="-0.15955675886199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41-4F18-A3E8-55A65F94F1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'4.5 EPA'!$E$74:$F$74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'4.5 EPA'!$E$75:$F$75</c:f>
              <c:numCache>
                <c:formatCode>"$"\ #,##0.00</c:formatCode>
                <c:ptCount val="2"/>
                <c:pt idx="0">
                  <c:v>38557356322.047447</c:v>
                </c:pt>
                <c:pt idx="1">
                  <c:v>27399106603.699997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41-4F18-A3E8-55A65F94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091256"/>
        <c:axId val="291091648"/>
        <c:axId val="0"/>
      </c:bar3DChart>
      <c:catAx>
        <c:axId val="29109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1091648"/>
        <c:crosses val="autoZero"/>
        <c:auto val="1"/>
        <c:lblAlgn val="ctr"/>
        <c:lblOffset val="100"/>
        <c:noMultiLvlLbl val="0"/>
      </c:catAx>
      <c:valAx>
        <c:axId val="291091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091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EMPRESAS PÚBLICAS DE ARMENIA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92-4D85-A58F-D17001C950A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92-4D85-A58F-D17001C950A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92-4D85-A58F-D17001C950AB}"/>
              </c:ext>
            </c:extLst>
          </c:dPt>
          <c:dLbls>
            <c:dLbl>
              <c:idx val="0"/>
              <c:layout>
                <c:manualLayout>
                  <c:x val="-8.3634834022329324E-3"/>
                  <c:y val="-0.1263569309288159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92-4D85-A58F-D17001C950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9631626266521113"/>
                  <c:y val="-3.21065961993051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F92-4D85-A58F-D17001C950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370188101487313E-2"/>
                  <c:y val="-4.88476961213181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F92-4D85-A58F-D17001C950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'4.5 EPA'!$E$68:$E$70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'4.5 EPA'!$G$68:$G$70</c:f>
              <c:numCache>
                <c:formatCode>0.00%</c:formatCode>
                <c:ptCount val="3"/>
                <c:pt idx="0">
                  <c:v>0.40251572327044027</c:v>
                </c:pt>
                <c:pt idx="1">
                  <c:v>0.32075471698113206</c:v>
                </c:pt>
                <c:pt idx="2">
                  <c:v>0.27672955974842767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92-4D85-A58F-D17001C9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89478378309509"/>
          <c:y val="0.87500014421274264"/>
          <c:w val="0.57763201929855856"/>
          <c:h val="0.118181765740820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AMABLE</a:t>
            </a:r>
          </a:p>
        </c:rich>
      </c:tx>
      <c:layout>
        <c:manualLayout>
          <c:xMode val="edge"/>
          <c:yMode val="edge"/>
          <c:x val="0.35714075868281869"/>
          <c:y val="4.836719246384162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'4.6 AMABLE'!$E$19:$E$21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19-478D-86FC-1DBE7849DDB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19-478D-86FC-1DBE7849DDB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19-478D-86FC-1DBE7849DDB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19-478D-86FC-1DBE7849DDBE}"/>
              </c:ext>
            </c:extLst>
          </c:dPt>
          <c:dLbls>
            <c:dLbl>
              <c:idx val="0"/>
              <c:layout>
                <c:manualLayout>
                  <c:x val="-0.23462341667154596"/>
                  <c:y val="-3.72832916097748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19-478D-86FC-1DBE7849DD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67902449693788E-2"/>
                  <c:y val="2.41601049868766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B19-478D-86FC-1DBE7849DD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315551181102363"/>
                  <c:y val="-7.88123359580052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B19-478D-86FC-1DBE7849DD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'4.6 AMABLE'!$E$19:$E$21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'4.6 AMABLE'!$G$19:$G$21</c:f>
              <c:numCache>
                <c:formatCode>0.00%</c:formatCode>
                <c:ptCount val="3"/>
                <c:pt idx="0">
                  <c:v>0.5</c:v>
                </c:pt>
                <c:pt idx="1">
                  <c:v>0.1</c:v>
                </c:pt>
                <c:pt idx="2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B19-478D-86FC-1DBE7849D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263839795190194E-2"/>
          <c:y val="0.89735082892785023"/>
          <c:w val="0.8049857304954785"/>
          <c:h val="0.1026492618655225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31-4F09-9EB2-CE35D9B47DF8}"/>
              </c:ext>
            </c:extLst>
          </c:dPt>
          <c:dLbls>
            <c:dLbl>
              <c:idx val="0"/>
              <c:layout>
                <c:manualLayout>
                  <c:x val="7.420169723554719E-2"/>
                  <c:y val="-0.4048490262717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31-4F09-9EB2-CE35D9B47DF8}"/>
                </c:ext>
                <c:ext xmlns:c15="http://schemas.microsoft.com/office/drawing/2012/chart" uri="{CE6537A1-D6FC-4f65-9D91-7224C49458BB}">
                  <c15:layout>
                    <c:manualLayout>
                      <c:w val="0.24727649520287573"/>
                      <c:h val="7.412825570653935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7.3277352073556887E-2"/>
                  <c:y val="-0.26335099652276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31-4F09-9EB2-CE35D9B47DF8}"/>
                </c:ext>
                <c:ext xmlns:c15="http://schemas.microsoft.com/office/drawing/2012/chart" uri="{CE6537A1-D6FC-4f65-9D91-7224C49458BB}">
                  <c15:layout>
                    <c:manualLayout>
                      <c:w val="0.22550890776254254"/>
                      <c:h val="0.10143866570368543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CONSOLIDADO NIVEL CENTRAL '!$E$41:$F$41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 CONSOLIDADO NIVEL CENTRAL '!$E$42:$F$42</c:f>
              <c:numCache>
                <c:formatCode>[$$-240A]\ #,##0.00</c:formatCode>
                <c:ptCount val="2"/>
                <c:pt idx="0">
                  <c:v>501474293915.71002</c:v>
                </c:pt>
                <c:pt idx="1">
                  <c:v>290410727520.37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31-4F09-9EB2-CE35D9B4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5089208"/>
        <c:axId val="285089600"/>
        <c:axId val="0"/>
      </c:bar3DChart>
      <c:catAx>
        <c:axId val="28508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85089600"/>
        <c:crosses val="autoZero"/>
        <c:auto val="1"/>
        <c:lblAlgn val="ctr"/>
        <c:lblOffset val="100"/>
        <c:noMultiLvlLbl val="0"/>
      </c:catAx>
      <c:valAx>
        <c:axId val="285089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85089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>
        <c:manualLayout>
          <c:xMode val="edge"/>
          <c:yMode val="edge"/>
          <c:x val="0.39023496619905595"/>
          <c:y val="1.536098310291858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959027577364178"/>
          <c:y val="0.17780086767504577"/>
          <c:w val="0.72277004340788786"/>
          <c:h val="0.7364638183113708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E4-4558-BD19-B4A27EC6D370}"/>
              </c:ext>
            </c:extLst>
          </c:dPt>
          <c:dLbls>
            <c:dLbl>
              <c:idx val="0"/>
              <c:layout>
                <c:manualLayout>
                  <c:x val="-3.215250768495196E-2"/>
                  <c:y val="-0.241551377412522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E4-4558-BD19-B4A27EC6D370}"/>
                </c:ext>
                <c:ext xmlns:c15="http://schemas.microsoft.com/office/drawing/2012/chart" uri="{CE6537A1-D6FC-4f65-9D91-7224C49458BB}">
                  <c15:layout>
                    <c:manualLayout>
                      <c:w val="0.22670215780549555"/>
                      <c:h val="0.1039633447880870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7.5925830564384043E-3"/>
                  <c:y val="-0.21390661218894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E4-4558-BD19-B4A27EC6D370}"/>
                </c:ext>
                <c:ext xmlns:c15="http://schemas.microsoft.com/office/drawing/2012/chart" uri="{CE6537A1-D6FC-4f65-9D91-7224C49458BB}">
                  <c15:layout>
                    <c:manualLayout>
                      <c:w val="0.22834338354797706"/>
                      <c:h val="0.10854524627720503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 AMABLE'!$E$25:$F$25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'4.6 AMABLE'!$E$26:$F$26</c:f>
              <c:numCache>
                <c:formatCode>"$"\ #,##0.00</c:formatCode>
                <c:ptCount val="2"/>
                <c:pt idx="0">
                  <c:v>20805700883.080002</c:v>
                </c:pt>
                <c:pt idx="1">
                  <c:v>1497320703.26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E4-4558-BD19-B4A27EC6D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1093216"/>
        <c:axId val="291093608"/>
        <c:axId val="0"/>
      </c:bar3DChart>
      <c:catAx>
        <c:axId val="29109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91093608"/>
        <c:crosses val="autoZero"/>
        <c:auto val="1"/>
        <c:lblAlgn val="ctr"/>
        <c:lblOffset val="100"/>
        <c:noMultiLvlLbl val="0"/>
      </c:catAx>
      <c:valAx>
        <c:axId val="291093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9109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55-40BA-951D-DFEFDBB63EAF}"/>
              </c:ext>
            </c:extLst>
          </c:dPt>
          <c:dLbls>
            <c:dLbl>
              <c:idx val="0"/>
              <c:layout>
                <c:manualLayout>
                  <c:x val="-5.6657213685670421E-2"/>
                  <c:y val="-0.24155562726609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55-40BA-951D-DFEFDBB63E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66288547426825E-2"/>
                  <c:y val="-0.22927313774409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55-40BA-951D-DFEFDBB63E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'4.7 REDSALUD'!$E$16:$F$16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'4.7 REDSALUD'!$E$17:$F$17</c:f>
              <c:numCache>
                <c:formatCode>"$"\ #,##0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55-40BA-951D-DFEFDBB6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727952"/>
        <c:axId val="294728344"/>
        <c:axId val="0"/>
      </c:bar3DChart>
      <c:catAx>
        <c:axId val="29472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4728344"/>
        <c:crosses val="autoZero"/>
        <c:auto val="1"/>
        <c:lblAlgn val="ctr"/>
        <c:lblOffset val="100"/>
        <c:noMultiLvlLbl val="0"/>
      </c:catAx>
      <c:valAx>
        <c:axId val="294728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472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RED</a:t>
            </a:r>
            <a:r>
              <a:rPr lang="es-CO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SALUD ARMENIA</a:t>
            </a:r>
            <a:endParaRPr lang="es-CO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2B-49C0-A71E-C1391D716F7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FE-4BBB-8F1F-EEB72F9CBEB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AFE-4BBB-8F1F-EEB72F9CB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'4.7 REDSALUD'!$E$10:$E$12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'4.7 REDSALUD'!$F$10:$F$12</c:f>
              <c:numCache>
                <c:formatCode>#,##0</c:formatCode>
                <c:ptCount val="3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FE-4BBB-8F1F-EEB72F9CBEB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C2B-49C0-A71E-C1391D716F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C2B-49C0-A71E-C1391D716F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C2B-49C0-A71E-C1391D716F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'4.7 REDSALUD'!$E$10:$E$12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'4.7 REDSALUD'!$G$10:$G$12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FE-4BBB-8F1F-EEB72F9CBEB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096638632615659"/>
          <c:y val="4.7232483303596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 CONSOLIDADO NIVEL CENTRAL '!$E$32:$G$32</c:f>
              <c:strCache>
                <c:ptCount val="1"/>
                <c:pt idx="0">
                  <c:v>EJECUCIÓN POR ACTIVIDADES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57-4B28-A183-8792D2137D5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57-4B28-A183-8792D2137D5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57-4B28-A183-8792D2137D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CONSOLIDADO NIVEL CENTRAL '!$E$34:$E$36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 CONSOLIDADO NIVEL CENTRAL '!$G$34:$G$36</c:f>
              <c:numCache>
                <c:formatCode>0.00%</c:formatCode>
                <c:ptCount val="3"/>
                <c:pt idx="0">
                  <c:v>0.45722713864306785</c:v>
                </c:pt>
                <c:pt idx="1">
                  <c:v>0.30580137659783679</c:v>
                </c:pt>
                <c:pt idx="2">
                  <c:v>0.23697148475909538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57-4B28-A183-8792D2137D58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75903455357974"/>
          <c:y val="0.88211745330136149"/>
          <c:w val="0.62595379081113878"/>
          <c:h val="9.4266305046840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12-4448-8F4B-2FE48995C427}"/>
              </c:ext>
            </c:extLst>
          </c:dPt>
          <c:dLbls>
            <c:dLbl>
              <c:idx val="0"/>
              <c:layout>
                <c:manualLayout>
                  <c:x val="-0.12618555881577667"/>
                  <c:y val="-0.20077588434869167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12-4448-8F4B-2FE48995C4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0514531990288"/>
                  <c:y val="-0.11348202158839096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12-4448-8F4B-2FE48995C4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'1.DESPACHO'!$E$21:$F$21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'1.DESPACHO'!$E$22:$F$22</c:f>
              <c:numCache>
                <c:formatCode>[$$-240A]\ #,##0.00</c:formatCode>
                <c:ptCount val="2"/>
                <c:pt idx="0">
                  <c:v>2624119422</c:v>
                </c:pt>
                <c:pt idx="1">
                  <c:v>1817510967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12-4448-8F4B-2FE48995C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gapDepth val="184"/>
        <c:shape val="box"/>
        <c:axId val="207935640"/>
        <c:axId val="285090776"/>
        <c:axId val="0"/>
      </c:bar3DChart>
      <c:catAx>
        <c:axId val="20793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5090776"/>
        <c:crosses val="autoZero"/>
        <c:auto val="1"/>
        <c:lblAlgn val="ctr"/>
        <c:lblOffset val="100"/>
        <c:noMultiLvlLbl val="0"/>
      </c:catAx>
      <c:valAx>
        <c:axId val="285090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in"/>
        <c:minorTickMark val="in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7935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DESPACHO DEL ALCALDE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2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608-4A56-B783-A9C141DD1A0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08-4A56-B783-A9C141DD1A0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608-4A56-B783-A9C141DD1A0F}"/>
              </c:ext>
            </c:extLst>
          </c:dPt>
          <c:dLbls>
            <c:dLbl>
              <c:idx val="1"/>
              <c:layout>
                <c:manualLayout>
                  <c:x val="-3.8754587608923585E-2"/>
                  <c:y val="-7.75306192640212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08-4A56-B783-A9C141DD1A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155613729818196"/>
                  <c:y val="-3.64172052251683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08-4A56-B783-A9C141DD1A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'1.DESPACHO'!$E$15:$E$17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'1.DESPACHO'!$G$15:$G$17</c:f>
              <c:numCache>
                <c:formatCode>0.00%</c:formatCode>
                <c:ptCount val="3"/>
                <c:pt idx="0">
                  <c:v>0.65384615384615385</c:v>
                </c:pt>
                <c:pt idx="1">
                  <c:v>0.15384615384615385</c:v>
                </c:pt>
                <c:pt idx="2">
                  <c:v>0.19230769230769232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08-4A56-B783-A9C141DD1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173935866712313"/>
          <c:y val="0.90851735015772872"/>
          <c:w val="0.53043523907337664"/>
          <c:h val="8.2018927444794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SECRETARÍA DE GOBIERNO Y CONVIVENCIA</a:t>
            </a:r>
          </a:p>
        </c:rich>
      </c:tx>
      <c:layout>
        <c:manualLayout>
          <c:xMode val="edge"/>
          <c:yMode val="edge"/>
          <c:x val="0.13535179070358141"/>
          <c:y val="4.035874439461883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7917979002624671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01-495C-B0EC-FB6B3C38156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01-495C-B0EC-FB6B3C38156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01-495C-B0EC-FB6B3C38156F}"/>
              </c:ext>
            </c:extLst>
          </c:dPt>
          <c:dLbls>
            <c:dLbl>
              <c:idx val="0"/>
              <c:layout>
                <c:manualLayout>
                  <c:x val="6.0657399496617172E-2"/>
                  <c:y val="-0.115746619116556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01-495C-B0EC-FB6B3C381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35161854768154"/>
                  <c:y val="3.678186060075823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01-495C-B0EC-FB6B3C381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25645231846019"/>
                  <c:y val="-1.12062554680664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01-495C-B0EC-FB6B3C381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 GOBIERNO Y CONVIVENCIA'!$E$23:$E$25</c:f>
              <c:strCache>
                <c:ptCount val="3"/>
                <c:pt idx="0">
                  <c:v>51%-100%</c:v>
                </c:pt>
                <c:pt idx="1">
                  <c:v>26%-50%</c:v>
                </c:pt>
                <c:pt idx="2">
                  <c:v>0% - 25%</c:v>
                </c:pt>
              </c:strCache>
            </c:strRef>
          </c:cat>
          <c:val>
            <c:numRef>
              <c:f>'2.1 GOBIERNO Y CONVIVENCIA'!$G$23:$G$25</c:f>
              <c:numCache>
                <c:formatCode>0.00%</c:formatCode>
                <c:ptCount val="3"/>
                <c:pt idx="0">
                  <c:v>0.56862745098039214</c:v>
                </c:pt>
                <c:pt idx="1">
                  <c:v>0.15686274509803921</c:v>
                </c:pt>
                <c:pt idx="2">
                  <c:v>0.27450980392156865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01-495C-B0EC-FB6B3C381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9721350190703"/>
          <c:y val="0.8797279721478114"/>
          <c:w val="0.58170049005312252"/>
          <c:h val="9.6220292051122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3.xml"/><Relationship Id="rId1" Type="http://schemas.openxmlformats.org/officeDocument/2006/relationships/image" Target="../media/image1.jpeg"/><Relationship Id="rId5" Type="http://schemas.openxmlformats.org/officeDocument/2006/relationships/chart" Target="../charts/chart24.xml"/><Relationship Id="rId4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jpeg"/><Relationship Id="rId5" Type="http://schemas.openxmlformats.org/officeDocument/2006/relationships/image" Target="../media/image14.png"/><Relationship Id="rId4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jpeg"/><Relationship Id="rId5" Type="http://schemas.openxmlformats.org/officeDocument/2006/relationships/image" Target="../media/image15.png"/><Relationship Id="rId4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jpeg"/><Relationship Id="rId5" Type="http://schemas.openxmlformats.org/officeDocument/2006/relationships/image" Target="../media/image14.png"/><Relationship Id="rId4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jpeg"/><Relationship Id="rId5" Type="http://schemas.openxmlformats.org/officeDocument/2006/relationships/image" Target="../media/image16.pn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6" Type="http://schemas.openxmlformats.org/officeDocument/2006/relationships/chart" Target="../charts/chart6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jpeg"/><Relationship Id="rId5" Type="http://schemas.openxmlformats.org/officeDocument/2006/relationships/image" Target="../media/image17.png"/><Relationship Id="rId4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image" Target="../media/image10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image" Target="../media/image10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2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.jpeg"/><Relationship Id="rId1" Type="http://schemas.openxmlformats.org/officeDocument/2006/relationships/chart" Target="../charts/chart47.xml"/><Relationship Id="rId4" Type="http://schemas.openxmlformats.org/officeDocument/2006/relationships/chart" Target="../charts/chart48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image" Target="../media/image18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chart" Target="../charts/chart51.xml"/><Relationship Id="rId4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5" Type="http://schemas.openxmlformats.org/officeDocument/2006/relationships/chart" Target="../charts/chart14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2062394" name="3 Imagen" descr="logo.jpg">
          <a:extLst>
            <a:ext uri="{FF2B5EF4-FFF2-40B4-BE49-F238E27FC236}">
              <a16:creationId xmlns="" xmlns:a16="http://schemas.microsoft.com/office/drawing/2014/main" id="{00000000-0008-0000-0000-00003AA5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29</xdr:row>
      <xdr:rowOff>83343</xdr:rowOff>
    </xdr:from>
    <xdr:to>
      <xdr:col>2</xdr:col>
      <xdr:colOff>762000</xdr:colOff>
      <xdr:row>44</xdr:row>
      <xdr:rowOff>71437</xdr:rowOff>
    </xdr:to>
    <xdr:graphicFrame macro="">
      <xdr:nvGraphicFramePr>
        <xdr:cNvPr id="22062395" name="Gráfico 1">
          <a:extLst>
            <a:ext uri="{FF2B5EF4-FFF2-40B4-BE49-F238E27FC236}">
              <a16:creationId xmlns="" xmlns:a16="http://schemas.microsoft.com/office/drawing/2014/main" id="{00000000-0008-0000-0000-00003BA55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59531</xdr:colOff>
      <xdr:row>50</xdr:row>
      <xdr:rowOff>19050</xdr:rowOff>
    </xdr:from>
    <xdr:to>
      <xdr:col>6</xdr:col>
      <xdr:colOff>1315243</xdr:colOff>
      <xdr:row>65</xdr:row>
      <xdr:rowOff>59531</xdr:rowOff>
    </xdr:to>
    <xdr:graphicFrame macro="">
      <xdr:nvGraphicFramePr>
        <xdr:cNvPr id="22062396" name="Gráfico 2">
          <a:extLst>
            <a:ext uri="{FF2B5EF4-FFF2-40B4-BE49-F238E27FC236}">
              <a16:creationId xmlns="" xmlns:a16="http://schemas.microsoft.com/office/drawing/2014/main" id="{00000000-0008-0000-0000-00003CA55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540543</xdr:colOff>
      <xdr:row>0</xdr:row>
      <xdr:rowOff>107156</xdr:rowOff>
    </xdr:from>
    <xdr:to>
      <xdr:col>1</xdr:col>
      <xdr:colOff>1180623</xdr:colOff>
      <xdr:row>0</xdr:row>
      <xdr:rowOff>846559</xdr:rowOff>
    </xdr:to>
    <xdr:pic>
      <xdr:nvPicPr>
        <xdr:cNvPr id="2206239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000-00003DA5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" y="107156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202406</xdr:colOff>
      <xdr:row>0</xdr:row>
      <xdr:rowOff>0</xdr:rowOff>
    </xdr:from>
    <xdr:to>
      <xdr:col>6</xdr:col>
      <xdr:colOff>1299686</xdr:colOff>
      <xdr:row>0</xdr:row>
      <xdr:rowOff>952276</xdr:rowOff>
    </xdr:to>
    <xdr:pic>
      <xdr:nvPicPr>
        <xdr:cNvPr id="22062398" name="Imagen 7">
          <a:extLst>
            <a:ext uri="{FF2B5EF4-FFF2-40B4-BE49-F238E27FC236}">
              <a16:creationId xmlns="" xmlns:a16="http://schemas.microsoft.com/office/drawing/2014/main" id="{00000000-0008-0000-0000-00003EA5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969" y="0"/>
          <a:ext cx="1097280" cy="952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29766</xdr:colOff>
      <xdr:row>46</xdr:row>
      <xdr:rowOff>23812</xdr:rowOff>
    </xdr:from>
    <xdr:to>
      <xdr:col>2</xdr:col>
      <xdr:colOff>714374</xdr:colOff>
      <xdr:row>62</xdr:row>
      <xdr:rowOff>166687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502656" name="3 Imagen" descr="logo.jpg">
          <a:extLst>
            <a:ext uri="{FF2B5EF4-FFF2-40B4-BE49-F238E27FC236}">
              <a16:creationId xmlns="" xmlns:a16="http://schemas.microsoft.com/office/drawing/2014/main" id="{00000000-0008-0000-0600-0000409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20</xdr:row>
      <xdr:rowOff>215899</xdr:rowOff>
    </xdr:from>
    <xdr:to>
      <xdr:col>6</xdr:col>
      <xdr:colOff>1330325</xdr:colOff>
      <xdr:row>32</xdr:row>
      <xdr:rowOff>161925</xdr:rowOff>
    </xdr:to>
    <xdr:graphicFrame macro="">
      <xdr:nvGraphicFramePr>
        <xdr:cNvPr id="19502657" name="Gráfico 2">
          <a:extLst>
            <a:ext uri="{FF2B5EF4-FFF2-40B4-BE49-F238E27FC236}">
              <a16:creationId xmlns="" xmlns:a16="http://schemas.microsoft.com/office/drawing/2014/main" id="{00000000-0008-0000-0600-0000419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66676</xdr:colOff>
      <xdr:row>11</xdr:row>
      <xdr:rowOff>187322</xdr:rowOff>
    </xdr:from>
    <xdr:to>
      <xdr:col>2</xdr:col>
      <xdr:colOff>887132</xdr:colOff>
      <xdr:row>24</xdr:row>
      <xdr:rowOff>140072</xdr:rowOff>
    </xdr:to>
    <xdr:graphicFrame macro="">
      <xdr:nvGraphicFramePr>
        <xdr:cNvPr id="19502658" name="Gráfico 3">
          <a:extLst>
            <a:ext uri="{FF2B5EF4-FFF2-40B4-BE49-F238E27FC236}">
              <a16:creationId xmlns="" xmlns:a16="http://schemas.microsoft.com/office/drawing/2014/main" id="{00000000-0008-0000-0600-0000429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638175</xdr:colOff>
      <xdr:row>0</xdr:row>
      <xdr:rowOff>76200</xdr:rowOff>
    </xdr:from>
    <xdr:to>
      <xdr:col>1</xdr:col>
      <xdr:colOff>1278255</xdr:colOff>
      <xdr:row>0</xdr:row>
      <xdr:rowOff>815603</xdr:rowOff>
    </xdr:to>
    <xdr:pic>
      <xdr:nvPicPr>
        <xdr:cNvPr id="1950265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600-00004396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0</xdr:row>
      <xdr:rowOff>9525</xdr:rowOff>
    </xdr:from>
    <xdr:to>
      <xdr:col>6</xdr:col>
      <xdr:colOff>1221105</xdr:colOff>
      <xdr:row>0</xdr:row>
      <xdr:rowOff>843457</xdr:rowOff>
    </xdr:to>
    <xdr:pic>
      <xdr:nvPicPr>
        <xdr:cNvPr id="19502660" name="Imagen 7">
          <a:extLst>
            <a:ext uri="{FF2B5EF4-FFF2-40B4-BE49-F238E27FC236}">
              <a16:creationId xmlns="" xmlns:a16="http://schemas.microsoft.com/office/drawing/2014/main" id="{00000000-0008-0000-0600-0000449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952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19224280" name="3 Imagen" descr="logo.jpg">
          <a:extLst>
            <a:ext uri="{FF2B5EF4-FFF2-40B4-BE49-F238E27FC236}">
              <a16:creationId xmlns="" xmlns:a16="http://schemas.microsoft.com/office/drawing/2014/main" id="{00000000-0008-0000-0700-0000D8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19224281" name="3 Imagen" descr="logo.jpg">
          <a:extLst>
            <a:ext uri="{FF2B5EF4-FFF2-40B4-BE49-F238E27FC236}">
              <a16:creationId xmlns="" xmlns:a16="http://schemas.microsoft.com/office/drawing/2014/main" id="{00000000-0008-0000-0700-0000D9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298449</xdr:colOff>
      <xdr:row>55</xdr:row>
      <xdr:rowOff>31750</xdr:rowOff>
    </xdr:from>
    <xdr:to>
      <xdr:col>2</xdr:col>
      <xdr:colOff>898524</xdr:colOff>
      <xdr:row>70</xdr:row>
      <xdr:rowOff>168275</xdr:rowOff>
    </xdr:to>
    <xdr:graphicFrame macro="">
      <xdr:nvGraphicFramePr>
        <xdr:cNvPr id="19224282" name="Gráfico 3">
          <a:extLst>
            <a:ext uri="{FF2B5EF4-FFF2-40B4-BE49-F238E27FC236}">
              <a16:creationId xmlns="" xmlns:a16="http://schemas.microsoft.com/office/drawing/2014/main" id="{00000000-0008-0000-0700-0000DA56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134938</xdr:colOff>
      <xdr:row>55</xdr:row>
      <xdr:rowOff>20638</xdr:rowOff>
    </xdr:from>
    <xdr:to>
      <xdr:col>6</xdr:col>
      <xdr:colOff>1347788</xdr:colOff>
      <xdr:row>71</xdr:row>
      <xdr:rowOff>68263</xdr:rowOff>
    </xdr:to>
    <xdr:graphicFrame macro="">
      <xdr:nvGraphicFramePr>
        <xdr:cNvPr id="19224283" name="Gráfico 2">
          <a:extLst>
            <a:ext uri="{FF2B5EF4-FFF2-40B4-BE49-F238E27FC236}">
              <a16:creationId xmlns="" xmlns:a16="http://schemas.microsoft.com/office/drawing/2014/main" id="{00000000-0008-0000-0700-0000DB56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428624</xdr:colOff>
      <xdr:row>1</xdr:row>
      <xdr:rowOff>85725</xdr:rowOff>
    </xdr:from>
    <xdr:to>
      <xdr:col>1</xdr:col>
      <xdr:colOff>1068704</xdr:colOff>
      <xdr:row>1</xdr:row>
      <xdr:rowOff>812596</xdr:rowOff>
    </xdr:to>
    <xdr:pic>
      <xdr:nvPicPr>
        <xdr:cNvPr id="19224284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700-0000DC56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285750"/>
          <a:ext cx="640080" cy="72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152398</xdr:colOff>
      <xdr:row>0</xdr:row>
      <xdr:rowOff>66675</xdr:rowOff>
    </xdr:from>
    <xdr:to>
      <xdr:col>6</xdr:col>
      <xdr:colOff>1249678</xdr:colOff>
      <xdr:row>2</xdr:row>
      <xdr:rowOff>514</xdr:rowOff>
    </xdr:to>
    <xdr:pic>
      <xdr:nvPicPr>
        <xdr:cNvPr id="19224285" name="Imagen 7">
          <a:extLst>
            <a:ext uri="{FF2B5EF4-FFF2-40B4-BE49-F238E27FC236}">
              <a16:creationId xmlns="" xmlns:a16="http://schemas.microsoft.com/office/drawing/2014/main" id="{00000000-0008-0000-0700-0000DD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3" y="66675"/>
          <a:ext cx="1097280" cy="101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0123137" name="3 Imagen" descr="logo.jpg">
          <a:extLst>
            <a:ext uri="{FF2B5EF4-FFF2-40B4-BE49-F238E27FC236}">
              <a16:creationId xmlns="" xmlns:a16="http://schemas.microsoft.com/office/drawing/2014/main" id="{00000000-0008-0000-0800-0000010E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317499</xdr:colOff>
      <xdr:row>28</xdr:row>
      <xdr:rowOff>25400</xdr:rowOff>
    </xdr:from>
    <xdr:to>
      <xdr:col>2</xdr:col>
      <xdr:colOff>993774</xdr:colOff>
      <xdr:row>43</xdr:row>
      <xdr:rowOff>120650</xdr:rowOff>
    </xdr:to>
    <xdr:graphicFrame macro="">
      <xdr:nvGraphicFramePr>
        <xdr:cNvPr id="20123138" name="Gráfico 1">
          <a:extLst>
            <a:ext uri="{FF2B5EF4-FFF2-40B4-BE49-F238E27FC236}">
              <a16:creationId xmlns="" xmlns:a16="http://schemas.microsoft.com/office/drawing/2014/main" id="{00000000-0008-0000-0800-0000020E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1362075</xdr:colOff>
      <xdr:row>38</xdr:row>
      <xdr:rowOff>152400</xdr:rowOff>
    </xdr:from>
    <xdr:to>
      <xdr:col>6</xdr:col>
      <xdr:colOff>1428750</xdr:colOff>
      <xdr:row>54</xdr:row>
      <xdr:rowOff>152400</xdr:rowOff>
    </xdr:to>
    <xdr:graphicFrame macro="">
      <xdr:nvGraphicFramePr>
        <xdr:cNvPr id="20123139" name="Gráfico 2">
          <a:extLst>
            <a:ext uri="{FF2B5EF4-FFF2-40B4-BE49-F238E27FC236}">
              <a16:creationId xmlns="" xmlns:a16="http://schemas.microsoft.com/office/drawing/2014/main" id="{00000000-0008-0000-0800-0000030E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704849</xdr:colOff>
      <xdr:row>0</xdr:row>
      <xdr:rowOff>47625</xdr:rowOff>
    </xdr:from>
    <xdr:to>
      <xdr:col>1</xdr:col>
      <xdr:colOff>1344929</xdr:colOff>
      <xdr:row>0</xdr:row>
      <xdr:rowOff>800000</xdr:rowOff>
    </xdr:to>
    <xdr:pic>
      <xdr:nvPicPr>
        <xdr:cNvPr id="20123140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800-0000040E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" y="47625"/>
          <a:ext cx="640080" cy="75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247649</xdr:colOff>
      <xdr:row>0</xdr:row>
      <xdr:rowOff>0</xdr:rowOff>
    </xdr:from>
    <xdr:to>
      <xdr:col>6</xdr:col>
      <xdr:colOff>1259204</xdr:colOff>
      <xdr:row>0</xdr:row>
      <xdr:rowOff>833934</xdr:rowOff>
    </xdr:to>
    <xdr:pic>
      <xdr:nvPicPr>
        <xdr:cNvPr id="20123141" name="Imagen 7">
          <a:extLst>
            <a:ext uri="{FF2B5EF4-FFF2-40B4-BE49-F238E27FC236}">
              <a16:creationId xmlns="" xmlns:a16="http://schemas.microsoft.com/office/drawing/2014/main" id="{00000000-0008-0000-0800-0000050E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4" y="0"/>
          <a:ext cx="1011555" cy="83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507779" name="3 Imagen" descr="logo.jpg">
          <a:extLst>
            <a:ext uri="{FF2B5EF4-FFF2-40B4-BE49-F238E27FC236}">
              <a16:creationId xmlns="" xmlns:a16="http://schemas.microsoft.com/office/drawing/2014/main" id="{00000000-0008-0000-0900-000043AA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21</xdr:row>
      <xdr:rowOff>57150</xdr:rowOff>
    </xdr:from>
    <xdr:to>
      <xdr:col>7</xdr:col>
      <xdr:colOff>0</xdr:colOff>
      <xdr:row>37</xdr:row>
      <xdr:rowOff>57150</xdr:rowOff>
    </xdr:to>
    <xdr:graphicFrame macro="">
      <xdr:nvGraphicFramePr>
        <xdr:cNvPr id="19507780" name="Gráfico 2">
          <a:extLst>
            <a:ext uri="{FF2B5EF4-FFF2-40B4-BE49-F238E27FC236}">
              <a16:creationId xmlns="" xmlns:a16="http://schemas.microsoft.com/office/drawing/2014/main" id="{00000000-0008-0000-0900-000044AA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10</xdr:row>
      <xdr:rowOff>104775</xdr:rowOff>
    </xdr:from>
    <xdr:to>
      <xdr:col>2</xdr:col>
      <xdr:colOff>704850</xdr:colOff>
      <xdr:row>25</xdr:row>
      <xdr:rowOff>9525</xdr:rowOff>
    </xdr:to>
    <xdr:graphicFrame macro="">
      <xdr:nvGraphicFramePr>
        <xdr:cNvPr id="19507781" name="Gráfico 3">
          <a:extLst>
            <a:ext uri="{FF2B5EF4-FFF2-40B4-BE49-F238E27FC236}">
              <a16:creationId xmlns="" xmlns:a16="http://schemas.microsoft.com/office/drawing/2014/main" id="{00000000-0008-0000-0900-000045AA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571500</xdr:colOff>
      <xdr:row>0</xdr:row>
      <xdr:rowOff>66675</xdr:rowOff>
    </xdr:from>
    <xdr:to>
      <xdr:col>1</xdr:col>
      <xdr:colOff>1211580</xdr:colOff>
      <xdr:row>0</xdr:row>
      <xdr:rowOff>806078</xdr:rowOff>
    </xdr:to>
    <xdr:pic>
      <xdr:nvPicPr>
        <xdr:cNvPr id="1950778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900-000046AA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6</xdr:col>
      <xdr:colOff>1259205</xdr:colOff>
      <xdr:row>0</xdr:row>
      <xdr:rowOff>862507</xdr:rowOff>
    </xdr:to>
    <xdr:pic>
      <xdr:nvPicPr>
        <xdr:cNvPr id="19507783" name="Imagen 7">
          <a:extLst>
            <a:ext uri="{FF2B5EF4-FFF2-40B4-BE49-F238E27FC236}">
              <a16:creationId xmlns="" xmlns:a16="http://schemas.microsoft.com/office/drawing/2014/main" id="{00000000-0008-0000-0900-000047AA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857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652147" name="3 Imagen" descr="logo.jpg">
          <a:extLst>
            <a:ext uri="{FF2B5EF4-FFF2-40B4-BE49-F238E27FC236}">
              <a16:creationId xmlns="" xmlns:a16="http://schemas.microsoft.com/office/drawing/2014/main" id="{00000000-0008-0000-0A00-000033DE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123825</xdr:colOff>
      <xdr:row>22</xdr:row>
      <xdr:rowOff>114299</xdr:rowOff>
    </xdr:from>
    <xdr:to>
      <xdr:col>6</xdr:col>
      <xdr:colOff>1343025</xdr:colOff>
      <xdr:row>41</xdr:row>
      <xdr:rowOff>142874</xdr:rowOff>
    </xdr:to>
    <xdr:graphicFrame macro="">
      <xdr:nvGraphicFramePr>
        <xdr:cNvPr id="19652148" name="Gráfico 2">
          <a:extLst>
            <a:ext uri="{FF2B5EF4-FFF2-40B4-BE49-F238E27FC236}">
              <a16:creationId xmlns="" xmlns:a16="http://schemas.microsoft.com/office/drawing/2014/main" id="{00000000-0008-0000-0A00-000034DE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619125</xdr:colOff>
      <xdr:row>0</xdr:row>
      <xdr:rowOff>57150</xdr:rowOff>
    </xdr:from>
    <xdr:to>
      <xdr:col>1</xdr:col>
      <xdr:colOff>1259205</xdr:colOff>
      <xdr:row>0</xdr:row>
      <xdr:rowOff>796553</xdr:rowOff>
    </xdr:to>
    <xdr:pic>
      <xdr:nvPicPr>
        <xdr:cNvPr id="1965214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A00-000035DE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715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28575</xdr:rowOff>
    </xdr:from>
    <xdr:to>
      <xdr:col>6</xdr:col>
      <xdr:colOff>1268730</xdr:colOff>
      <xdr:row>0</xdr:row>
      <xdr:rowOff>862507</xdr:rowOff>
    </xdr:to>
    <xdr:pic>
      <xdr:nvPicPr>
        <xdr:cNvPr id="19652150" name="Imagen 7">
          <a:extLst>
            <a:ext uri="{FF2B5EF4-FFF2-40B4-BE49-F238E27FC236}">
              <a16:creationId xmlns="" xmlns:a16="http://schemas.microsoft.com/office/drawing/2014/main" id="{00000000-0008-0000-0A00-000036DE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2857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</xdr:row>
      <xdr:rowOff>47625</xdr:rowOff>
    </xdr:from>
    <xdr:to>
      <xdr:col>2</xdr:col>
      <xdr:colOff>800100</xdr:colOff>
      <xdr:row>26</xdr:row>
      <xdr:rowOff>97630</xdr:rowOff>
    </xdr:to>
    <xdr:graphicFrame macro="">
      <xdr:nvGraphicFramePr>
        <xdr:cNvPr id="19652151" name="Gráfico 3">
          <a:extLst>
            <a:ext uri="{FF2B5EF4-FFF2-40B4-BE49-F238E27FC236}">
              <a16:creationId xmlns="" xmlns:a16="http://schemas.microsoft.com/office/drawing/2014/main" id="{00000000-0008-0000-0A00-000037DE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658293" name="3 Imagen" descr="logo.jpg">
          <a:extLst>
            <a:ext uri="{FF2B5EF4-FFF2-40B4-BE49-F238E27FC236}">
              <a16:creationId xmlns="" xmlns:a16="http://schemas.microsoft.com/office/drawing/2014/main" id="{00000000-0008-0000-0D00-000035F6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57151</xdr:colOff>
      <xdr:row>20</xdr:row>
      <xdr:rowOff>114300</xdr:rowOff>
    </xdr:from>
    <xdr:to>
      <xdr:col>6</xdr:col>
      <xdr:colOff>1333500</xdr:colOff>
      <xdr:row>35</xdr:row>
      <xdr:rowOff>38100</xdr:rowOff>
    </xdr:to>
    <xdr:graphicFrame macro="">
      <xdr:nvGraphicFramePr>
        <xdr:cNvPr id="19658294" name="Gráfico 2">
          <a:extLst>
            <a:ext uri="{FF2B5EF4-FFF2-40B4-BE49-F238E27FC236}">
              <a16:creationId xmlns="" xmlns:a16="http://schemas.microsoft.com/office/drawing/2014/main" id="{00000000-0008-0000-0D00-000036F6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202142</xdr:colOff>
      <xdr:row>9</xdr:row>
      <xdr:rowOff>197908</xdr:rowOff>
    </xdr:from>
    <xdr:to>
      <xdr:col>3</xdr:col>
      <xdr:colOff>21167</xdr:colOff>
      <xdr:row>28</xdr:row>
      <xdr:rowOff>116416</xdr:rowOff>
    </xdr:to>
    <xdr:graphicFrame macro="">
      <xdr:nvGraphicFramePr>
        <xdr:cNvPr id="19658295" name="Gráfico 3">
          <a:extLst>
            <a:ext uri="{FF2B5EF4-FFF2-40B4-BE49-F238E27FC236}">
              <a16:creationId xmlns="" xmlns:a16="http://schemas.microsoft.com/office/drawing/2014/main" id="{00000000-0008-0000-0D00-000037F6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819150</xdr:colOff>
      <xdr:row>0</xdr:row>
      <xdr:rowOff>66675</xdr:rowOff>
    </xdr:from>
    <xdr:to>
      <xdr:col>1</xdr:col>
      <xdr:colOff>1459230</xdr:colOff>
      <xdr:row>0</xdr:row>
      <xdr:rowOff>806078</xdr:rowOff>
    </xdr:to>
    <xdr:pic>
      <xdr:nvPicPr>
        <xdr:cNvPr id="19658296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D00-000038F6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257174</xdr:colOff>
      <xdr:row>0</xdr:row>
      <xdr:rowOff>19050</xdr:rowOff>
    </xdr:from>
    <xdr:to>
      <xdr:col>6</xdr:col>
      <xdr:colOff>1268729</xdr:colOff>
      <xdr:row>0</xdr:row>
      <xdr:rowOff>831322</xdr:rowOff>
    </xdr:to>
    <xdr:pic>
      <xdr:nvPicPr>
        <xdr:cNvPr id="19658297" name="Imagen 7">
          <a:extLst>
            <a:ext uri="{FF2B5EF4-FFF2-40B4-BE49-F238E27FC236}">
              <a16:creationId xmlns="" xmlns:a16="http://schemas.microsoft.com/office/drawing/2014/main" id="{00000000-0008-0000-0D00-000039F6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399" y="19050"/>
          <a:ext cx="1011555" cy="81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415629" name="3 Imagen" descr="logo.jpg">
          <a:extLst>
            <a:ext uri="{FF2B5EF4-FFF2-40B4-BE49-F238E27FC236}">
              <a16:creationId xmlns="" xmlns:a16="http://schemas.microsoft.com/office/drawing/2014/main" id="{00000000-0008-0000-0B00-00004D4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395287</xdr:colOff>
      <xdr:row>20</xdr:row>
      <xdr:rowOff>178594</xdr:rowOff>
    </xdr:from>
    <xdr:to>
      <xdr:col>6</xdr:col>
      <xdr:colOff>1126331</xdr:colOff>
      <xdr:row>36</xdr:row>
      <xdr:rowOff>159544</xdr:rowOff>
    </xdr:to>
    <xdr:graphicFrame macro="">
      <xdr:nvGraphicFramePr>
        <xdr:cNvPr id="19415630" name="Gráfico 3">
          <a:extLst>
            <a:ext uri="{FF2B5EF4-FFF2-40B4-BE49-F238E27FC236}">
              <a16:creationId xmlns="" xmlns:a16="http://schemas.microsoft.com/office/drawing/2014/main" id="{00000000-0008-0000-0B00-00004E4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9</xdr:row>
      <xdr:rowOff>0</xdr:rowOff>
    </xdr:from>
    <xdr:to>
      <xdr:col>2</xdr:col>
      <xdr:colOff>752475</xdr:colOff>
      <xdr:row>24</xdr:row>
      <xdr:rowOff>0</xdr:rowOff>
    </xdr:to>
    <xdr:graphicFrame macro="">
      <xdr:nvGraphicFramePr>
        <xdr:cNvPr id="19415631" name="Gráfico 4">
          <a:extLst>
            <a:ext uri="{FF2B5EF4-FFF2-40B4-BE49-F238E27FC236}">
              <a16:creationId xmlns="" xmlns:a16="http://schemas.microsoft.com/office/drawing/2014/main" id="{00000000-0008-0000-0B00-00004F4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781050</xdr:colOff>
      <xdr:row>0</xdr:row>
      <xdr:rowOff>66675</xdr:rowOff>
    </xdr:from>
    <xdr:to>
      <xdr:col>1</xdr:col>
      <xdr:colOff>1421130</xdr:colOff>
      <xdr:row>0</xdr:row>
      <xdr:rowOff>806078</xdr:rowOff>
    </xdr:to>
    <xdr:pic>
      <xdr:nvPicPr>
        <xdr:cNvPr id="1941563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B00-0000504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180974</xdr:colOff>
      <xdr:row>0</xdr:row>
      <xdr:rowOff>19050</xdr:rowOff>
    </xdr:from>
    <xdr:to>
      <xdr:col>6</xdr:col>
      <xdr:colOff>1278254</xdr:colOff>
      <xdr:row>0</xdr:row>
      <xdr:rowOff>827240</xdr:rowOff>
    </xdr:to>
    <xdr:pic>
      <xdr:nvPicPr>
        <xdr:cNvPr id="19415633" name="Imagen 7">
          <a:extLst>
            <a:ext uri="{FF2B5EF4-FFF2-40B4-BE49-F238E27FC236}">
              <a16:creationId xmlns="" xmlns:a16="http://schemas.microsoft.com/office/drawing/2014/main" id="{00000000-0008-0000-0B00-0000514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99" y="19050"/>
          <a:ext cx="1097280" cy="8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419724" name="3 Imagen" descr="logo.jpg">
          <a:extLst>
            <a:ext uri="{FF2B5EF4-FFF2-40B4-BE49-F238E27FC236}">
              <a16:creationId xmlns="" xmlns:a16="http://schemas.microsoft.com/office/drawing/2014/main" id="{00000000-0008-0000-0C00-00004C5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</xdr:colOff>
      <xdr:row>19</xdr:row>
      <xdr:rowOff>38099</xdr:rowOff>
    </xdr:from>
    <xdr:to>
      <xdr:col>6</xdr:col>
      <xdr:colOff>1343025</xdr:colOff>
      <xdr:row>34</xdr:row>
      <xdr:rowOff>9524</xdr:rowOff>
    </xdr:to>
    <xdr:graphicFrame macro="">
      <xdr:nvGraphicFramePr>
        <xdr:cNvPr id="19419725" name="Gráfico 2">
          <a:extLst>
            <a:ext uri="{FF2B5EF4-FFF2-40B4-BE49-F238E27FC236}">
              <a16:creationId xmlns="" xmlns:a16="http://schemas.microsoft.com/office/drawing/2014/main" id="{00000000-0008-0000-0C00-00004D5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10</xdr:row>
      <xdr:rowOff>28575</xdr:rowOff>
    </xdr:from>
    <xdr:to>
      <xdr:col>2</xdr:col>
      <xdr:colOff>666750</xdr:colOff>
      <xdr:row>26</xdr:row>
      <xdr:rowOff>9525</xdr:rowOff>
    </xdr:to>
    <xdr:graphicFrame macro="">
      <xdr:nvGraphicFramePr>
        <xdr:cNvPr id="19419726" name="Gráfico 4">
          <a:extLst>
            <a:ext uri="{FF2B5EF4-FFF2-40B4-BE49-F238E27FC236}">
              <a16:creationId xmlns="" xmlns:a16="http://schemas.microsoft.com/office/drawing/2014/main" id="{00000000-0008-0000-0C00-00004E5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762000</xdr:colOff>
      <xdr:row>0</xdr:row>
      <xdr:rowOff>76200</xdr:rowOff>
    </xdr:from>
    <xdr:to>
      <xdr:col>1</xdr:col>
      <xdr:colOff>1402080</xdr:colOff>
      <xdr:row>0</xdr:row>
      <xdr:rowOff>815603</xdr:rowOff>
    </xdr:to>
    <xdr:pic>
      <xdr:nvPicPr>
        <xdr:cNvPr id="1941972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C00-00004F5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247649</xdr:colOff>
      <xdr:row>0</xdr:row>
      <xdr:rowOff>28575</xdr:rowOff>
    </xdr:from>
    <xdr:to>
      <xdr:col>6</xdr:col>
      <xdr:colOff>1259204</xdr:colOff>
      <xdr:row>0</xdr:row>
      <xdr:rowOff>862507</xdr:rowOff>
    </xdr:to>
    <xdr:pic>
      <xdr:nvPicPr>
        <xdr:cNvPr id="19419728" name="Imagen 7">
          <a:extLst>
            <a:ext uri="{FF2B5EF4-FFF2-40B4-BE49-F238E27FC236}">
              <a16:creationId xmlns="" xmlns:a16="http://schemas.microsoft.com/office/drawing/2014/main" id="{00000000-0008-0000-0C00-0000505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4" y="28575"/>
          <a:ext cx="1011555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758631" name="3 Imagen" descr="logo.jpg">
          <a:extLst>
            <a:ext uri="{FF2B5EF4-FFF2-40B4-BE49-F238E27FC236}">
              <a16:creationId xmlns="" xmlns:a16="http://schemas.microsoft.com/office/drawing/2014/main" id="{00000000-0008-0000-0E00-0000277E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81491</xdr:colOff>
      <xdr:row>10</xdr:row>
      <xdr:rowOff>31750</xdr:rowOff>
    </xdr:from>
    <xdr:to>
      <xdr:col>2</xdr:col>
      <xdr:colOff>910166</xdr:colOff>
      <xdr:row>26</xdr:row>
      <xdr:rowOff>164042</xdr:rowOff>
    </xdr:to>
    <xdr:graphicFrame macro="">
      <xdr:nvGraphicFramePr>
        <xdr:cNvPr id="19758632" name="Gráfico 1">
          <a:extLst>
            <a:ext uri="{FF2B5EF4-FFF2-40B4-BE49-F238E27FC236}">
              <a16:creationId xmlns="" xmlns:a16="http://schemas.microsoft.com/office/drawing/2014/main" id="{00000000-0008-0000-0E00-0000287E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428625</xdr:colOff>
      <xdr:row>21</xdr:row>
      <xdr:rowOff>161925</xdr:rowOff>
    </xdr:from>
    <xdr:to>
      <xdr:col>6</xdr:col>
      <xdr:colOff>1304925</xdr:colOff>
      <xdr:row>37</xdr:row>
      <xdr:rowOff>85725</xdr:rowOff>
    </xdr:to>
    <xdr:graphicFrame macro="">
      <xdr:nvGraphicFramePr>
        <xdr:cNvPr id="19758633" name="Gráfico 2">
          <a:extLst>
            <a:ext uri="{FF2B5EF4-FFF2-40B4-BE49-F238E27FC236}">
              <a16:creationId xmlns="" xmlns:a16="http://schemas.microsoft.com/office/drawing/2014/main" id="{00000000-0008-0000-0E00-0000297E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571500</xdr:colOff>
      <xdr:row>0</xdr:row>
      <xdr:rowOff>66675</xdr:rowOff>
    </xdr:from>
    <xdr:to>
      <xdr:col>1</xdr:col>
      <xdr:colOff>1211580</xdr:colOff>
      <xdr:row>0</xdr:row>
      <xdr:rowOff>806078</xdr:rowOff>
    </xdr:to>
    <xdr:pic>
      <xdr:nvPicPr>
        <xdr:cNvPr id="19758634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E00-00002A7E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0</xdr:row>
      <xdr:rowOff>28575</xdr:rowOff>
    </xdr:from>
    <xdr:to>
      <xdr:col>6</xdr:col>
      <xdr:colOff>1259204</xdr:colOff>
      <xdr:row>0</xdr:row>
      <xdr:rowOff>854251</xdr:rowOff>
    </xdr:to>
    <xdr:pic>
      <xdr:nvPicPr>
        <xdr:cNvPr id="19758635" name="Imagen 7">
          <a:extLst>
            <a:ext uri="{FF2B5EF4-FFF2-40B4-BE49-F238E27FC236}">
              <a16:creationId xmlns="" xmlns:a16="http://schemas.microsoft.com/office/drawing/2014/main" id="{00000000-0008-0000-0E00-00002B7E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8575"/>
          <a:ext cx="1011554" cy="825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7070926" name="3 Imagen" descr="logo.jpg">
          <a:extLst>
            <a:ext uri="{FF2B5EF4-FFF2-40B4-BE49-F238E27FC236}">
              <a16:creationId xmlns="" xmlns:a16="http://schemas.microsoft.com/office/drawing/2014/main" id="{00000000-0008-0000-0F00-00004E7B0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532293</xdr:colOff>
      <xdr:row>39</xdr:row>
      <xdr:rowOff>3988</xdr:rowOff>
    </xdr:from>
    <xdr:to>
      <xdr:col>7</xdr:col>
      <xdr:colOff>16171</xdr:colOff>
      <xdr:row>57</xdr:row>
      <xdr:rowOff>165913</xdr:rowOff>
    </xdr:to>
    <xdr:graphicFrame macro="">
      <xdr:nvGraphicFramePr>
        <xdr:cNvPr id="17070927" name="Gráfico 2">
          <a:extLst>
            <a:ext uri="{FF2B5EF4-FFF2-40B4-BE49-F238E27FC236}">
              <a16:creationId xmlns="" xmlns:a16="http://schemas.microsoft.com/office/drawing/2014/main" id="{00000000-0008-0000-0F00-00004F7B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469900</xdr:colOff>
      <xdr:row>26</xdr:row>
      <xdr:rowOff>159544</xdr:rowOff>
    </xdr:from>
    <xdr:to>
      <xdr:col>2</xdr:col>
      <xdr:colOff>866775</xdr:colOff>
      <xdr:row>42</xdr:row>
      <xdr:rowOff>54769</xdr:rowOff>
    </xdr:to>
    <xdr:graphicFrame macro="">
      <xdr:nvGraphicFramePr>
        <xdr:cNvPr id="17070928" name="Gráfico 3">
          <a:extLst>
            <a:ext uri="{FF2B5EF4-FFF2-40B4-BE49-F238E27FC236}">
              <a16:creationId xmlns="" xmlns:a16="http://schemas.microsoft.com/office/drawing/2014/main" id="{00000000-0008-0000-0F00-0000507B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583406</xdr:colOff>
      <xdr:row>0</xdr:row>
      <xdr:rowOff>66675</xdr:rowOff>
    </xdr:from>
    <xdr:to>
      <xdr:col>1</xdr:col>
      <xdr:colOff>1223486</xdr:colOff>
      <xdr:row>0</xdr:row>
      <xdr:rowOff>806078</xdr:rowOff>
    </xdr:to>
    <xdr:pic>
      <xdr:nvPicPr>
        <xdr:cNvPr id="1707092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F00-0000517B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247648</xdr:colOff>
      <xdr:row>0</xdr:row>
      <xdr:rowOff>0</xdr:rowOff>
    </xdr:from>
    <xdr:to>
      <xdr:col>6</xdr:col>
      <xdr:colOff>1344928</xdr:colOff>
      <xdr:row>1</xdr:row>
      <xdr:rowOff>24156</xdr:rowOff>
    </xdr:to>
    <xdr:pic>
      <xdr:nvPicPr>
        <xdr:cNvPr id="17070930" name="Imagen 7">
          <a:extLst>
            <a:ext uri="{FF2B5EF4-FFF2-40B4-BE49-F238E27FC236}">
              <a16:creationId xmlns="" xmlns:a16="http://schemas.microsoft.com/office/drawing/2014/main" id="{00000000-0008-0000-0F00-0000527B0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1304" y="0"/>
          <a:ext cx="1097280" cy="905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" name="3 Imagen" descr="logo.jpg">
          <a:extLst>
            <a:ext uri="{FF2B5EF4-FFF2-40B4-BE49-F238E27FC236}">
              <a16:creationId xmlns="" xmlns:a16="http://schemas.microsoft.com/office/drawing/2014/main" id="{BD7E779D-2978-48B4-90AD-4C6D756FA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03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22</xdr:row>
      <xdr:rowOff>83343</xdr:rowOff>
    </xdr:from>
    <xdr:to>
      <xdr:col>2</xdr:col>
      <xdr:colOff>762000</xdr:colOff>
      <xdr:row>37</xdr:row>
      <xdr:rowOff>71437</xdr:rowOff>
    </xdr:to>
    <xdr:graphicFrame macro="">
      <xdr:nvGraphicFramePr>
        <xdr:cNvPr id="3" name="Gráfico 1">
          <a:extLst>
            <a:ext uri="{FF2B5EF4-FFF2-40B4-BE49-F238E27FC236}">
              <a16:creationId xmlns="" xmlns:a16="http://schemas.microsoft.com/office/drawing/2014/main" id="{0343C948-68B5-4618-856A-D75A1FDD0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1281339</xdr:colOff>
      <xdr:row>43</xdr:row>
      <xdr:rowOff>7144</xdr:rowOff>
    </xdr:from>
    <xdr:to>
      <xdr:col>6</xdr:col>
      <xdr:colOff>1162730</xdr:colOff>
      <xdr:row>60</xdr:row>
      <xdr:rowOff>23813</xdr:rowOff>
    </xdr:to>
    <xdr:graphicFrame macro="">
      <xdr:nvGraphicFramePr>
        <xdr:cNvPr id="4" name="Gráfico 2">
          <a:extLst>
            <a:ext uri="{FF2B5EF4-FFF2-40B4-BE49-F238E27FC236}">
              <a16:creationId xmlns="" xmlns:a16="http://schemas.microsoft.com/office/drawing/2014/main" id="{087CBF9A-4141-477E-B432-1CF0BD3CF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588169</xdr:colOff>
      <xdr:row>0</xdr:row>
      <xdr:rowOff>130969</xdr:rowOff>
    </xdr:from>
    <xdr:to>
      <xdr:col>1</xdr:col>
      <xdr:colOff>1228249</xdr:colOff>
      <xdr:row>0</xdr:row>
      <xdr:rowOff>870372</xdr:rowOff>
    </xdr:to>
    <xdr:pic>
      <xdr:nvPicPr>
        <xdr:cNvPr id="5" name="3 Imagen" descr="E:\DOCUMENTOS LENIS\Memoria pasar\1Escudo.jpg">
          <a:extLst>
            <a:ext uri="{FF2B5EF4-FFF2-40B4-BE49-F238E27FC236}">
              <a16:creationId xmlns="" xmlns:a16="http://schemas.microsoft.com/office/drawing/2014/main" id="{45F4F962-9B99-492D-9A0D-D1CDDAE4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8" y="130969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202406</xdr:colOff>
      <xdr:row>0</xdr:row>
      <xdr:rowOff>0</xdr:rowOff>
    </xdr:from>
    <xdr:to>
      <xdr:col>6</xdr:col>
      <xdr:colOff>1299686</xdr:colOff>
      <xdr:row>1</xdr:row>
      <xdr:rowOff>54192</xdr:rowOff>
    </xdr:to>
    <xdr:pic>
      <xdr:nvPicPr>
        <xdr:cNvPr id="6" name="Imagen 7">
          <a:extLst>
            <a:ext uri="{FF2B5EF4-FFF2-40B4-BE49-F238E27FC236}">
              <a16:creationId xmlns="" xmlns:a16="http://schemas.microsoft.com/office/drawing/2014/main" id="{05046C1D-7AED-4813-BD4E-C186C8488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969" y="0"/>
          <a:ext cx="1097280" cy="100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89298</xdr:colOff>
      <xdr:row>39</xdr:row>
      <xdr:rowOff>11906</xdr:rowOff>
    </xdr:from>
    <xdr:to>
      <xdr:col>2</xdr:col>
      <xdr:colOff>773906</xdr:colOff>
      <xdr:row>55</xdr:row>
      <xdr:rowOff>154781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5826536E-D1E2-49D8-91DD-87EE32B2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712559" name="3 Imagen" descr="logo.jpg">
          <a:extLst>
            <a:ext uri="{FF2B5EF4-FFF2-40B4-BE49-F238E27FC236}">
              <a16:creationId xmlns="" xmlns:a16="http://schemas.microsoft.com/office/drawing/2014/main" id="{00000000-0008-0000-1000-00002FCA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21</xdr:row>
      <xdr:rowOff>38100</xdr:rowOff>
    </xdr:from>
    <xdr:to>
      <xdr:col>6</xdr:col>
      <xdr:colOff>1362075</xdr:colOff>
      <xdr:row>36</xdr:row>
      <xdr:rowOff>47625</xdr:rowOff>
    </xdr:to>
    <xdr:graphicFrame macro="">
      <xdr:nvGraphicFramePr>
        <xdr:cNvPr id="19712560" name="Gráfico 5">
          <a:extLst>
            <a:ext uri="{FF2B5EF4-FFF2-40B4-BE49-F238E27FC236}">
              <a16:creationId xmlns="" xmlns:a16="http://schemas.microsoft.com/office/drawing/2014/main" id="{00000000-0008-0000-1000-000030CA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12</xdr:row>
      <xdr:rowOff>47625</xdr:rowOff>
    </xdr:from>
    <xdr:to>
      <xdr:col>2</xdr:col>
      <xdr:colOff>638175</xdr:colOff>
      <xdr:row>27</xdr:row>
      <xdr:rowOff>38100</xdr:rowOff>
    </xdr:to>
    <xdr:graphicFrame macro="">
      <xdr:nvGraphicFramePr>
        <xdr:cNvPr id="19712561" name="Gráfico 1">
          <a:extLst>
            <a:ext uri="{FF2B5EF4-FFF2-40B4-BE49-F238E27FC236}">
              <a16:creationId xmlns="" xmlns:a16="http://schemas.microsoft.com/office/drawing/2014/main" id="{00000000-0008-0000-1000-000031CA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762000</xdr:colOff>
      <xdr:row>0</xdr:row>
      <xdr:rowOff>38100</xdr:rowOff>
    </xdr:from>
    <xdr:to>
      <xdr:col>1</xdr:col>
      <xdr:colOff>1402080</xdr:colOff>
      <xdr:row>0</xdr:row>
      <xdr:rowOff>777503</xdr:rowOff>
    </xdr:to>
    <xdr:pic>
      <xdr:nvPicPr>
        <xdr:cNvPr id="1971256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000-000032CA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81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1278255</xdr:colOff>
      <xdr:row>0</xdr:row>
      <xdr:rowOff>833932</xdr:rowOff>
    </xdr:to>
    <xdr:pic>
      <xdr:nvPicPr>
        <xdr:cNvPr id="19712563" name="Imagen 7">
          <a:extLst>
            <a:ext uri="{FF2B5EF4-FFF2-40B4-BE49-F238E27FC236}">
              <a16:creationId xmlns="" xmlns:a16="http://schemas.microsoft.com/office/drawing/2014/main" id="{00000000-0008-0000-1000-000033CA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2</xdr:row>
      <xdr:rowOff>104775</xdr:rowOff>
    </xdr:to>
    <xdr:pic>
      <xdr:nvPicPr>
        <xdr:cNvPr id="20484572" name="3 Imagen" descr="logo.jpg">
          <a:extLst>
            <a:ext uri="{FF2B5EF4-FFF2-40B4-BE49-F238E27FC236}">
              <a16:creationId xmlns="" xmlns:a16="http://schemas.microsoft.com/office/drawing/2014/main" id="{00000000-0008-0000-1100-0000DC913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47626</xdr:colOff>
      <xdr:row>17</xdr:row>
      <xdr:rowOff>171450</xdr:rowOff>
    </xdr:from>
    <xdr:to>
      <xdr:col>6</xdr:col>
      <xdr:colOff>1323976</xdr:colOff>
      <xdr:row>32</xdr:row>
      <xdr:rowOff>47625</xdr:rowOff>
    </xdr:to>
    <xdr:graphicFrame macro="">
      <xdr:nvGraphicFramePr>
        <xdr:cNvPr id="20484573" name="Gráfico 5">
          <a:extLst>
            <a:ext uri="{FF2B5EF4-FFF2-40B4-BE49-F238E27FC236}">
              <a16:creationId xmlns="" xmlns:a16="http://schemas.microsoft.com/office/drawing/2014/main" id="{00000000-0008-0000-1100-0000DD913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7</xdr:row>
      <xdr:rowOff>0</xdr:rowOff>
    </xdr:from>
    <xdr:to>
      <xdr:col>2</xdr:col>
      <xdr:colOff>819150</xdr:colOff>
      <xdr:row>23</xdr:row>
      <xdr:rowOff>104775</xdr:rowOff>
    </xdr:to>
    <xdr:graphicFrame macro="">
      <xdr:nvGraphicFramePr>
        <xdr:cNvPr id="20484574" name="Gráfico 1">
          <a:extLst>
            <a:ext uri="{FF2B5EF4-FFF2-40B4-BE49-F238E27FC236}">
              <a16:creationId xmlns="" xmlns:a16="http://schemas.microsoft.com/office/drawing/2014/main" id="{00000000-0008-0000-1100-0000DE913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819150</xdr:colOff>
      <xdr:row>0</xdr:row>
      <xdr:rowOff>0</xdr:rowOff>
    </xdr:from>
    <xdr:to>
      <xdr:col>1</xdr:col>
      <xdr:colOff>1459230</xdr:colOff>
      <xdr:row>0</xdr:row>
      <xdr:rowOff>739403</xdr:rowOff>
    </xdr:to>
    <xdr:pic>
      <xdr:nvPicPr>
        <xdr:cNvPr id="20484575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100-0000DF91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200024</xdr:colOff>
      <xdr:row>0</xdr:row>
      <xdr:rowOff>9524</xdr:rowOff>
    </xdr:from>
    <xdr:to>
      <xdr:col>6</xdr:col>
      <xdr:colOff>1297304</xdr:colOff>
      <xdr:row>0</xdr:row>
      <xdr:rowOff>840797</xdr:rowOff>
    </xdr:to>
    <xdr:pic>
      <xdr:nvPicPr>
        <xdr:cNvPr id="20484576" name="Imagen 7">
          <a:extLst>
            <a:ext uri="{FF2B5EF4-FFF2-40B4-BE49-F238E27FC236}">
              <a16:creationId xmlns="" xmlns:a16="http://schemas.microsoft.com/office/drawing/2014/main" id="{00000000-0008-0000-1100-0000E0913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49" y="9524"/>
          <a:ext cx="1097280" cy="831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153457</xdr:colOff>
      <xdr:row>11</xdr:row>
      <xdr:rowOff>46566</xdr:rowOff>
    </xdr:from>
    <xdr:to>
      <xdr:col>2</xdr:col>
      <xdr:colOff>791632</xdr:colOff>
      <xdr:row>26</xdr:row>
      <xdr:rowOff>151341</xdr:rowOff>
    </xdr:to>
    <xdr:graphicFrame macro="">
      <xdr:nvGraphicFramePr>
        <xdr:cNvPr id="14992214" name="Gráfico 1">
          <a:extLst>
            <a:ext uri="{FF2B5EF4-FFF2-40B4-BE49-F238E27FC236}">
              <a16:creationId xmlns="" xmlns:a16="http://schemas.microsoft.com/office/drawing/2014/main" id="{00000000-0008-0000-1200-000056C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20</xdr:row>
      <xdr:rowOff>6350</xdr:rowOff>
    </xdr:from>
    <xdr:to>
      <xdr:col>6</xdr:col>
      <xdr:colOff>1365250</xdr:colOff>
      <xdr:row>35</xdr:row>
      <xdr:rowOff>123825</xdr:rowOff>
    </xdr:to>
    <xdr:graphicFrame macro="">
      <xdr:nvGraphicFramePr>
        <xdr:cNvPr id="14992215" name="Gráfico 2">
          <a:extLst>
            <a:ext uri="{FF2B5EF4-FFF2-40B4-BE49-F238E27FC236}">
              <a16:creationId xmlns="" xmlns:a16="http://schemas.microsoft.com/office/drawing/2014/main" id="{00000000-0008-0000-1200-000057C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771525</xdr:colOff>
      <xdr:row>0</xdr:row>
      <xdr:rowOff>66675</xdr:rowOff>
    </xdr:from>
    <xdr:to>
      <xdr:col>1</xdr:col>
      <xdr:colOff>1411605</xdr:colOff>
      <xdr:row>0</xdr:row>
      <xdr:rowOff>806078</xdr:rowOff>
    </xdr:to>
    <xdr:pic>
      <xdr:nvPicPr>
        <xdr:cNvPr id="14992216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200-000058C3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6</xdr:col>
      <xdr:colOff>1230630</xdr:colOff>
      <xdr:row>0</xdr:row>
      <xdr:rowOff>833932</xdr:rowOff>
    </xdr:to>
    <xdr:pic>
      <xdr:nvPicPr>
        <xdr:cNvPr id="14992217" name="Imagen 6">
          <a:extLst>
            <a:ext uri="{FF2B5EF4-FFF2-40B4-BE49-F238E27FC236}">
              <a16:creationId xmlns="" xmlns:a16="http://schemas.microsoft.com/office/drawing/2014/main" id="{00000000-0008-0000-1200-000059C3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200024</xdr:rowOff>
    </xdr:from>
    <xdr:to>
      <xdr:col>2</xdr:col>
      <xdr:colOff>838200</xdr:colOff>
      <xdr:row>25</xdr:row>
      <xdr:rowOff>180974</xdr:rowOff>
    </xdr:to>
    <xdr:graphicFrame macro="">
      <xdr:nvGraphicFramePr>
        <xdr:cNvPr id="16616137" name="Gráfico 1">
          <a:extLst>
            <a:ext uri="{FF2B5EF4-FFF2-40B4-BE49-F238E27FC236}">
              <a16:creationId xmlns="" xmlns:a16="http://schemas.microsoft.com/office/drawing/2014/main" id="{00000000-0008-0000-1300-0000C98A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20</xdr:row>
      <xdr:rowOff>88900</xdr:rowOff>
    </xdr:from>
    <xdr:to>
      <xdr:col>6</xdr:col>
      <xdr:colOff>1327150</xdr:colOff>
      <xdr:row>36</xdr:row>
      <xdr:rowOff>95250</xdr:rowOff>
    </xdr:to>
    <xdr:graphicFrame macro="">
      <xdr:nvGraphicFramePr>
        <xdr:cNvPr id="16616138" name="Gráfico 2">
          <a:extLst>
            <a:ext uri="{FF2B5EF4-FFF2-40B4-BE49-F238E27FC236}">
              <a16:creationId xmlns="" xmlns:a16="http://schemas.microsoft.com/office/drawing/2014/main" id="{00000000-0008-0000-1300-0000CA8A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752475</xdr:colOff>
      <xdr:row>0</xdr:row>
      <xdr:rowOff>66675</xdr:rowOff>
    </xdr:from>
    <xdr:to>
      <xdr:col>1</xdr:col>
      <xdr:colOff>1392555</xdr:colOff>
      <xdr:row>0</xdr:row>
      <xdr:rowOff>806078</xdr:rowOff>
    </xdr:to>
    <xdr:pic>
      <xdr:nvPicPr>
        <xdr:cNvPr id="1661613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300-0000CB8A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57150</xdr:rowOff>
    </xdr:from>
    <xdr:to>
      <xdr:col>6</xdr:col>
      <xdr:colOff>1240155</xdr:colOff>
      <xdr:row>1</xdr:row>
      <xdr:rowOff>5257</xdr:rowOff>
    </xdr:to>
    <xdr:pic>
      <xdr:nvPicPr>
        <xdr:cNvPr id="16616140" name="Imagen 6">
          <a:extLst>
            <a:ext uri="{FF2B5EF4-FFF2-40B4-BE49-F238E27FC236}">
              <a16:creationId xmlns="" xmlns:a16="http://schemas.microsoft.com/office/drawing/2014/main" id="{00000000-0008-0000-1300-0000CC8AF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5715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1314952" name="3 Imagen" descr="logo.jpg">
          <a:extLst>
            <a:ext uri="{FF2B5EF4-FFF2-40B4-BE49-F238E27FC236}">
              <a16:creationId xmlns="" xmlns:a16="http://schemas.microsoft.com/office/drawing/2014/main" id="{00000000-0008-0000-1400-0000883D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200818</xdr:colOff>
      <xdr:row>13</xdr:row>
      <xdr:rowOff>69850</xdr:rowOff>
    </xdr:from>
    <xdr:to>
      <xdr:col>2</xdr:col>
      <xdr:colOff>1047749</xdr:colOff>
      <xdr:row>32</xdr:row>
      <xdr:rowOff>79376</xdr:rowOff>
    </xdr:to>
    <xdr:graphicFrame macro="">
      <xdr:nvGraphicFramePr>
        <xdr:cNvPr id="21314953" name="Gráfico 1">
          <a:extLst>
            <a:ext uri="{FF2B5EF4-FFF2-40B4-BE49-F238E27FC236}">
              <a16:creationId xmlns="" xmlns:a16="http://schemas.microsoft.com/office/drawing/2014/main" id="{00000000-0008-0000-1400-0000893D4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349249</xdr:colOff>
      <xdr:row>25</xdr:row>
      <xdr:rowOff>15875</xdr:rowOff>
    </xdr:from>
    <xdr:to>
      <xdr:col>6</xdr:col>
      <xdr:colOff>396874</xdr:colOff>
      <xdr:row>40</xdr:row>
      <xdr:rowOff>31750</xdr:rowOff>
    </xdr:to>
    <xdr:graphicFrame macro="">
      <xdr:nvGraphicFramePr>
        <xdr:cNvPr id="21314954" name="Gráfico 2">
          <a:extLst>
            <a:ext uri="{FF2B5EF4-FFF2-40B4-BE49-F238E27FC236}">
              <a16:creationId xmlns="" xmlns:a16="http://schemas.microsoft.com/office/drawing/2014/main" id="{00000000-0008-0000-1400-00008A3D4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800100</xdr:colOff>
      <xdr:row>0</xdr:row>
      <xdr:rowOff>66675</xdr:rowOff>
    </xdr:from>
    <xdr:to>
      <xdr:col>1</xdr:col>
      <xdr:colOff>1440180</xdr:colOff>
      <xdr:row>0</xdr:row>
      <xdr:rowOff>806078</xdr:rowOff>
    </xdr:to>
    <xdr:pic>
      <xdr:nvPicPr>
        <xdr:cNvPr id="21314955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400-00008B3D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0</xdr:rowOff>
    </xdr:from>
    <xdr:to>
      <xdr:col>6</xdr:col>
      <xdr:colOff>1202055</xdr:colOff>
      <xdr:row>0</xdr:row>
      <xdr:rowOff>833932</xdr:rowOff>
    </xdr:to>
    <xdr:pic>
      <xdr:nvPicPr>
        <xdr:cNvPr id="21314956" name="Imagen 7">
          <a:extLst>
            <a:ext uri="{FF2B5EF4-FFF2-40B4-BE49-F238E27FC236}">
              <a16:creationId xmlns="" xmlns:a16="http://schemas.microsoft.com/office/drawing/2014/main" id="{00000000-0008-0000-1400-00008C3D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1365126" name="3 Imagen" descr="logo.jpg">
          <a:extLst>
            <a:ext uri="{FF2B5EF4-FFF2-40B4-BE49-F238E27FC236}">
              <a16:creationId xmlns="" xmlns:a16="http://schemas.microsoft.com/office/drawing/2014/main" id="{00000000-0008-0000-1500-00008601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10</xdr:row>
      <xdr:rowOff>171450</xdr:rowOff>
    </xdr:from>
    <xdr:to>
      <xdr:col>1</xdr:col>
      <xdr:colOff>4593166</xdr:colOff>
      <xdr:row>27</xdr:row>
      <xdr:rowOff>179916</xdr:rowOff>
    </xdr:to>
    <xdr:graphicFrame macro="">
      <xdr:nvGraphicFramePr>
        <xdr:cNvPr id="21365127" name="Gráfico 1">
          <a:extLst>
            <a:ext uri="{FF2B5EF4-FFF2-40B4-BE49-F238E27FC236}">
              <a16:creationId xmlns="" xmlns:a16="http://schemas.microsoft.com/office/drawing/2014/main" id="{00000000-0008-0000-1500-00008701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1322564</xdr:colOff>
      <xdr:row>22</xdr:row>
      <xdr:rowOff>50094</xdr:rowOff>
    </xdr:from>
    <xdr:to>
      <xdr:col>6</xdr:col>
      <xdr:colOff>947561</xdr:colOff>
      <xdr:row>37</xdr:row>
      <xdr:rowOff>97719</xdr:rowOff>
    </xdr:to>
    <xdr:graphicFrame macro="">
      <xdr:nvGraphicFramePr>
        <xdr:cNvPr id="21365128" name="Gráfico 2">
          <a:extLst>
            <a:ext uri="{FF2B5EF4-FFF2-40B4-BE49-F238E27FC236}">
              <a16:creationId xmlns="" xmlns:a16="http://schemas.microsoft.com/office/drawing/2014/main" id="{00000000-0008-0000-1500-00008801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797982</xdr:colOff>
      <xdr:row>0</xdr:row>
      <xdr:rowOff>11642</xdr:rowOff>
    </xdr:from>
    <xdr:to>
      <xdr:col>1</xdr:col>
      <xdr:colOff>1438062</xdr:colOff>
      <xdr:row>0</xdr:row>
      <xdr:rowOff>764017</xdr:rowOff>
    </xdr:to>
    <xdr:pic>
      <xdr:nvPicPr>
        <xdr:cNvPr id="2136512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500-00008901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65" y="11642"/>
          <a:ext cx="640080" cy="75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1247774</xdr:colOff>
      <xdr:row>0</xdr:row>
      <xdr:rowOff>49742</xdr:rowOff>
    </xdr:from>
    <xdr:to>
      <xdr:col>6</xdr:col>
      <xdr:colOff>699346</xdr:colOff>
      <xdr:row>1</xdr:row>
      <xdr:rowOff>1568</xdr:rowOff>
    </xdr:to>
    <xdr:pic>
      <xdr:nvPicPr>
        <xdr:cNvPr id="21365130" name="Imagen 7">
          <a:extLst>
            <a:ext uri="{FF2B5EF4-FFF2-40B4-BE49-F238E27FC236}">
              <a16:creationId xmlns="" xmlns:a16="http://schemas.microsoft.com/office/drawing/2014/main" id="{00000000-0008-0000-1500-00008A01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4691" y="49742"/>
          <a:ext cx="1097280" cy="83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76</xdr:row>
      <xdr:rowOff>142875</xdr:rowOff>
    </xdr:from>
    <xdr:to>
      <xdr:col>6</xdr:col>
      <xdr:colOff>1348920</xdr:colOff>
      <xdr:row>96</xdr:row>
      <xdr:rowOff>19050</xdr:rowOff>
    </xdr:to>
    <xdr:graphicFrame macro="">
      <xdr:nvGraphicFramePr>
        <xdr:cNvPr id="16022271" name="Gráfico 3">
          <a:extLst>
            <a:ext uri="{FF2B5EF4-FFF2-40B4-BE49-F238E27FC236}">
              <a16:creationId xmlns="" xmlns:a16="http://schemas.microsoft.com/office/drawing/2014/main" id="{00000000-0008-0000-1600-0000FF7A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355146</xdr:colOff>
      <xdr:row>1</xdr:row>
      <xdr:rowOff>127907</xdr:rowOff>
    </xdr:from>
    <xdr:to>
      <xdr:col>1</xdr:col>
      <xdr:colOff>995226</xdr:colOff>
      <xdr:row>1</xdr:row>
      <xdr:rowOff>874114</xdr:rowOff>
    </xdr:to>
    <xdr:pic>
      <xdr:nvPicPr>
        <xdr:cNvPr id="1602227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600-0000007B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71" y="334282"/>
          <a:ext cx="640080" cy="746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</xdr:colOff>
      <xdr:row>0</xdr:row>
      <xdr:rowOff>142875</xdr:rowOff>
    </xdr:from>
    <xdr:to>
      <xdr:col>6</xdr:col>
      <xdr:colOff>1240154</xdr:colOff>
      <xdr:row>1</xdr:row>
      <xdr:rowOff>791556</xdr:rowOff>
    </xdr:to>
    <xdr:pic>
      <xdr:nvPicPr>
        <xdr:cNvPr id="16022273" name="Imagen 6">
          <a:extLst>
            <a:ext uri="{FF2B5EF4-FFF2-40B4-BE49-F238E27FC236}">
              <a16:creationId xmlns="" xmlns:a16="http://schemas.microsoft.com/office/drawing/2014/main" id="{00000000-0008-0000-1600-0000017B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142875"/>
          <a:ext cx="935354" cy="84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68</xdr:row>
      <xdr:rowOff>114299</xdr:rowOff>
    </xdr:from>
    <xdr:to>
      <xdr:col>2</xdr:col>
      <xdr:colOff>742950</xdr:colOff>
      <xdr:row>86</xdr:row>
      <xdr:rowOff>142874</xdr:rowOff>
    </xdr:to>
    <xdr:graphicFrame macro="">
      <xdr:nvGraphicFramePr>
        <xdr:cNvPr id="6" name="Gráfico 1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093" name="CuadroTexto 1092">
          <a:extLst>
            <a:ext uri="{FF2B5EF4-FFF2-40B4-BE49-F238E27FC236}">
              <a16:creationId xmlns="" xmlns:a16="http://schemas.microsoft.com/office/drawing/2014/main" id="{767D05FD-DD49-4B64-A111-18BFA3F8E54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094" name="CuadroTexto 1093">
          <a:extLst>
            <a:ext uri="{FF2B5EF4-FFF2-40B4-BE49-F238E27FC236}">
              <a16:creationId xmlns="" xmlns:a16="http://schemas.microsoft.com/office/drawing/2014/main" id="{4C492230-C395-4D22-97FC-36D430C874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095" name="CuadroTexto 1094">
          <a:extLst>
            <a:ext uri="{FF2B5EF4-FFF2-40B4-BE49-F238E27FC236}">
              <a16:creationId xmlns="" xmlns:a16="http://schemas.microsoft.com/office/drawing/2014/main" id="{F960AC40-94E3-4DFB-8C03-003BE2D2F91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096" name="CuadroTexto 1095">
          <a:extLst>
            <a:ext uri="{FF2B5EF4-FFF2-40B4-BE49-F238E27FC236}">
              <a16:creationId xmlns="" xmlns:a16="http://schemas.microsoft.com/office/drawing/2014/main" id="{B877DDEA-E3EF-4C2D-B217-866CAF16C39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097" name="CuadroTexto 1096">
          <a:extLst>
            <a:ext uri="{FF2B5EF4-FFF2-40B4-BE49-F238E27FC236}">
              <a16:creationId xmlns="" xmlns:a16="http://schemas.microsoft.com/office/drawing/2014/main" id="{8427F726-C5D0-4D19-A770-E200409C7AA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098" name="CuadroTexto 1097">
          <a:extLst>
            <a:ext uri="{FF2B5EF4-FFF2-40B4-BE49-F238E27FC236}">
              <a16:creationId xmlns="" xmlns:a16="http://schemas.microsoft.com/office/drawing/2014/main" id="{9FB928DC-30A7-4992-B46C-072A8B79105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099" name="CuadroTexto 277">
          <a:extLst>
            <a:ext uri="{FF2B5EF4-FFF2-40B4-BE49-F238E27FC236}">
              <a16:creationId xmlns="" xmlns:a16="http://schemas.microsoft.com/office/drawing/2014/main" id="{22A2A90F-A968-4135-97BA-1BE18F780C4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0" name="CuadroTexto 286">
          <a:extLst>
            <a:ext uri="{FF2B5EF4-FFF2-40B4-BE49-F238E27FC236}">
              <a16:creationId xmlns="" xmlns:a16="http://schemas.microsoft.com/office/drawing/2014/main" id="{50A6FAA3-A5B0-4BBB-8183-EAD7BF9E7B8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1" name="CuadroTexto 293">
          <a:extLst>
            <a:ext uri="{FF2B5EF4-FFF2-40B4-BE49-F238E27FC236}">
              <a16:creationId xmlns="" xmlns:a16="http://schemas.microsoft.com/office/drawing/2014/main" id="{A1FA6908-7689-4CF2-8E23-5234AE5EBCB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02" name="CuadroTexto 297">
          <a:extLst>
            <a:ext uri="{FF2B5EF4-FFF2-40B4-BE49-F238E27FC236}">
              <a16:creationId xmlns="" xmlns:a16="http://schemas.microsoft.com/office/drawing/2014/main" id="{22ACDE76-1682-4DF3-BB36-40685D3320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03" name="CuadroTexto 304">
          <a:extLst>
            <a:ext uri="{FF2B5EF4-FFF2-40B4-BE49-F238E27FC236}">
              <a16:creationId xmlns="" xmlns:a16="http://schemas.microsoft.com/office/drawing/2014/main" id="{105BD71E-7D27-4B53-863A-A254A3651C4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04" name="CuadroTexto 311">
          <a:extLst>
            <a:ext uri="{FF2B5EF4-FFF2-40B4-BE49-F238E27FC236}">
              <a16:creationId xmlns="" xmlns:a16="http://schemas.microsoft.com/office/drawing/2014/main" id="{194ECE6B-7453-4738-83BA-F9CF3110AF1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5" name="CuadroTexto 318">
          <a:extLst>
            <a:ext uri="{FF2B5EF4-FFF2-40B4-BE49-F238E27FC236}">
              <a16:creationId xmlns="" xmlns:a16="http://schemas.microsoft.com/office/drawing/2014/main" id="{89BB227F-8868-49AE-8C0D-537B1669BA9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6" name="CuadroTexto 325">
          <a:extLst>
            <a:ext uri="{FF2B5EF4-FFF2-40B4-BE49-F238E27FC236}">
              <a16:creationId xmlns="" xmlns:a16="http://schemas.microsoft.com/office/drawing/2014/main" id="{3E02D263-27E2-40DA-9BA1-AFC7B9F0FE7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7" name="CuadroTexto 332">
          <a:extLst>
            <a:ext uri="{FF2B5EF4-FFF2-40B4-BE49-F238E27FC236}">
              <a16:creationId xmlns="" xmlns:a16="http://schemas.microsoft.com/office/drawing/2014/main" id="{E2A5DF45-7C3E-4F6C-9F0C-FCF64FC4581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8" name="CuadroTexto 175">
          <a:extLst>
            <a:ext uri="{FF2B5EF4-FFF2-40B4-BE49-F238E27FC236}">
              <a16:creationId xmlns="" xmlns:a16="http://schemas.microsoft.com/office/drawing/2014/main" id="{1801C18E-4720-4785-A339-33CB3AE54CE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09" name="CuadroTexto 184">
          <a:extLst>
            <a:ext uri="{FF2B5EF4-FFF2-40B4-BE49-F238E27FC236}">
              <a16:creationId xmlns="" xmlns:a16="http://schemas.microsoft.com/office/drawing/2014/main" id="{CE4C91C1-C40D-46CC-8121-CB92BB23682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10" name="CuadroTexto 191">
          <a:extLst>
            <a:ext uri="{FF2B5EF4-FFF2-40B4-BE49-F238E27FC236}">
              <a16:creationId xmlns="" xmlns:a16="http://schemas.microsoft.com/office/drawing/2014/main" id="{21E0F918-C36E-46A8-BBEF-59041896193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1" name="CuadroTexto 195">
          <a:extLst>
            <a:ext uri="{FF2B5EF4-FFF2-40B4-BE49-F238E27FC236}">
              <a16:creationId xmlns="" xmlns:a16="http://schemas.microsoft.com/office/drawing/2014/main" id="{7A9FDD4C-EE8E-42AA-8A5B-07A11E9E0A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2" name="CuadroTexto 202">
          <a:extLst>
            <a:ext uri="{FF2B5EF4-FFF2-40B4-BE49-F238E27FC236}">
              <a16:creationId xmlns="" xmlns:a16="http://schemas.microsoft.com/office/drawing/2014/main" id="{8A03EA38-437F-4EE9-A2E2-0AA3109BDF7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3" name="CuadroTexto 209">
          <a:extLst>
            <a:ext uri="{FF2B5EF4-FFF2-40B4-BE49-F238E27FC236}">
              <a16:creationId xmlns="" xmlns:a16="http://schemas.microsoft.com/office/drawing/2014/main" id="{1F1EB927-8E07-4CA3-A79E-721B31BB8BA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14" name="CuadroTexto 1113">
          <a:extLst>
            <a:ext uri="{FF2B5EF4-FFF2-40B4-BE49-F238E27FC236}">
              <a16:creationId xmlns="" xmlns:a16="http://schemas.microsoft.com/office/drawing/2014/main" id="{3FBDB8C9-D994-4782-BC2B-4DB8BC12056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15" name="CuadroTexto 1114">
          <a:extLst>
            <a:ext uri="{FF2B5EF4-FFF2-40B4-BE49-F238E27FC236}">
              <a16:creationId xmlns="" xmlns:a16="http://schemas.microsoft.com/office/drawing/2014/main" id="{50B54AA7-BD26-46A6-BC0E-12A3D69EFEC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16" name="CuadroTexto 1115">
          <a:extLst>
            <a:ext uri="{FF2B5EF4-FFF2-40B4-BE49-F238E27FC236}">
              <a16:creationId xmlns="" xmlns:a16="http://schemas.microsoft.com/office/drawing/2014/main" id="{E4C8B4FA-30D2-4BDC-AACA-DB4D62E5DAB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7" name="CuadroTexto 1116">
          <a:extLst>
            <a:ext uri="{FF2B5EF4-FFF2-40B4-BE49-F238E27FC236}">
              <a16:creationId xmlns="" xmlns:a16="http://schemas.microsoft.com/office/drawing/2014/main" id="{983FFDE1-5AFC-4309-AD7F-CF74965D4CA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8" name="CuadroTexto 1117">
          <a:extLst>
            <a:ext uri="{FF2B5EF4-FFF2-40B4-BE49-F238E27FC236}">
              <a16:creationId xmlns="" xmlns:a16="http://schemas.microsoft.com/office/drawing/2014/main" id="{91607B1F-CCDD-4EF0-9AA9-59553F99173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19" name="CuadroTexto 1118">
          <a:extLst>
            <a:ext uri="{FF2B5EF4-FFF2-40B4-BE49-F238E27FC236}">
              <a16:creationId xmlns="" xmlns:a16="http://schemas.microsoft.com/office/drawing/2014/main" id="{BBB51BDD-182E-480E-A6AB-3925CFF8766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0" name="CuadroTexto 1119">
          <a:extLst>
            <a:ext uri="{FF2B5EF4-FFF2-40B4-BE49-F238E27FC236}">
              <a16:creationId xmlns="" xmlns:a16="http://schemas.microsoft.com/office/drawing/2014/main" id="{38201524-94DA-40B6-BADE-72C7F8DFD2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1" name="CuadroTexto 1120">
          <a:extLst>
            <a:ext uri="{FF2B5EF4-FFF2-40B4-BE49-F238E27FC236}">
              <a16:creationId xmlns="" xmlns:a16="http://schemas.microsoft.com/office/drawing/2014/main" id="{4C7BA721-04D9-4008-88AB-9E3B28FE8C9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2" name="CuadroTexto 1121">
          <a:extLst>
            <a:ext uri="{FF2B5EF4-FFF2-40B4-BE49-F238E27FC236}">
              <a16:creationId xmlns="" xmlns:a16="http://schemas.microsoft.com/office/drawing/2014/main" id="{4EC44E95-B02E-4E5E-A55E-44CD95D1E0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23" name="CuadroTexto 1122">
          <a:extLst>
            <a:ext uri="{FF2B5EF4-FFF2-40B4-BE49-F238E27FC236}">
              <a16:creationId xmlns="" xmlns:a16="http://schemas.microsoft.com/office/drawing/2014/main" id="{5152657A-6024-46A9-9822-386E55BDEB9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24" name="CuadroTexto 1123">
          <a:extLst>
            <a:ext uri="{FF2B5EF4-FFF2-40B4-BE49-F238E27FC236}">
              <a16:creationId xmlns="" xmlns:a16="http://schemas.microsoft.com/office/drawing/2014/main" id="{906FD631-127B-4E59-AFB6-0D2A3229B0F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25" name="CuadroTexto 1124">
          <a:extLst>
            <a:ext uri="{FF2B5EF4-FFF2-40B4-BE49-F238E27FC236}">
              <a16:creationId xmlns="" xmlns:a16="http://schemas.microsoft.com/office/drawing/2014/main" id="{678D2356-29C6-4822-85C1-0EA695B4322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6" name="CuadroTexto 1125">
          <a:extLst>
            <a:ext uri="{FF2B5EF4-FFF2-40B4-BE49-F238E27FC236}">
              <a16:creationId xmlns="" xmlns:a16="http://schemas.microsoft.com/office/drawing/2014/main" id="{C559D53F-4D6F-4D52-9552-CEBD5027EAC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7" name="CuadroTexto 1126">
          <a:extLst>
            <a:ext uri="{FF2B5EF4-FFF2-40B4-BE49-F238E27FC236}">
              <a16:creationId xmlns="" xmlns:a16="http://schemas.microsoft.com/office/drawing/2014/main" id="{FB4F351D-8A4D-4ECB-B434-FD6162685BC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28" name="CuadroTexto 1127">
          <a:extLst>
            <a:ext uri="{FF2B5EF4-FFF2-40B4-BE49-F238E27FC236}">
              <a16:creationId xmlns="" xmlns:a16="http://schemas.microsoft.com/office/drawing/2014/main" id="{85D73C66-DF02-4D85-A07A-1507521AE69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29" name="CuadroTexto 1128">
          <a:extLst>
            <a:ext uri="{FF2B5EF4-FFF2-40B4-BE49-F238E27FC236}">
              <a16:creationId xmlns="" xmlns:a16="http://schemas.microsoft.com/office/drawing/2014/main" id="{8F308DD3-5F06-4890-8016-882B1A2F539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0" name="CuadroTexto 1129">
          <a:extLst>
            <a:ext uri="{FF2B5EF4-FFF2-40B4-BE49-F238E27FC236}">
              <a16:creationId xmlns="" xmlns:a16="http://schemas.microsoft.com/office/drawing/2014/main" id="{240A7CBA-0D2A-4295-81AE-1B4E23F1B8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1" name="CuadroTexto 1130">
          <a:extLst>
            <a:ext uri="{FF2B5EF4-FFF2-40B4-BE49-F238E27FC236}">
              <a16:creationId xmlns="" xmlns:a16="http://schemas.microsoft.com/office/drawing/2014/main" id="{D167B2F3-1738-4E09-9FAF-92ACCF39241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2" name="CuadroTexto 1131">
          <a:extLst>
            <a:ext uri="{FF2B5EF4-FFF2-40B4-BE49-F238E27FC236}">
              <a16:creationId xmlns="" xmlns:a16="http://schemas.microsoft.com/office/drawing/2014/main" id="{6D96C658-ABA7-4B05-9741-B3444B64E6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3" name="CuadroTexto 1132">
          <a:extLst>
            <a:ext uri="{FF2B5EF4-FFF2-40B4-BE49-F238E27FC236}">
              <a16:creationId xmlns="" xmlns:a16="http://schemas.microsoft.com/office/drawing/2014/main" id="{7AC516F5-906B-468F-845B-3F6E4EDAFE5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4" name="CuadroTexto 1133">
          <a:extLst>
            <a:ext uri="{FF2B5EF4-FFF2-40B4-BE49-F238E27FC236}">
              <a16:creationId xmlns="" xmlns:a16="http://schemas.microsoft.com/office/drawing/2014/main" id="{D250419B-B469-44C4-B520-7E3D16E6337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5" name="CuadroTexto 1134">
          <a:extLst>
            <a:ext uri="{FF2B5EF4-FFF2-40B4-BE49-F238E27FC236}">
              <a16:creationId xmlns="" xmlns:a16="http://schemas.microsoft.com/office/drawing/2014/main" id="{A72D08FB-6324-4D5A-BEB8-A5293FFAA69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6" name="CuadroTexto 1135">
          <a:extLst>
            <a:ext uri="{FF2B5EF4-FFF2-40B4-BE49-F238E27FC236}">
              <a16:creationId xmlns="" xmlns:a16="http://schemas.microsoft.com/office/drawing/2014/main" id="{463FC63E-1775-48A4-8FB8-64D430C0AE2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37" name="CuadroTexto 1136">
          <a:extLst>
            <a:ext uri="{FF2B5EF4-FFF2-40B4-BE49-F238E27FC236}">
              <a16:creationId xmlns="" xmlns:a16="http://schemas.microsoft.com/office/drawing/2014/main" id="{49549FE2-FEEC-4AEB-9C72-E62630D9A8E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8" name="CuadroTexto 1137">
          <a:extLst>
            <a:ext uri="{FF2B5EF4-FFF2-40B4-BE49-F238E27FC236}">
              <a16:creationId xmlns="" xmlns:a16="http://schemas.microsoft.com/office/drawing/2014/main" id="{3B43ED03-6EDC-4874-93B7-538025A1BB6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39" name="CuadroTexto 1138">
          <a:extLst>
            <a:ext uri="{FF2B5EF4-FFF2-40B4-BE49-F238E27FC236}">
              <a16:creationId xmlns="" xmlns:a16="http://schemas.microsoft.com/office/drawing/2014/main" id="{B24A374A-001F-40E2-840E-1A03D98D1E7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40" name="CuadroTexto 1139">
          <a:extLst>
            <a:ext uri="{FF2B5EF4-FFF2-40B4-BE49-F238E27FC236}">
              <a16:creationId xmlns="" xmlns:a16="http://schemas.microsoft.com/office/drawing/2014/main" id="{ED5D5013-C175-4E49-95DD-6A66E0DDDC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1" name="CuadroTexto 1140">
          <a:extLst>
            <a:ext uri="{FF2B5EF4-FFF2-40B4-BE49-F238E27FC236}">
              <a16:creationId xmlns="" xmlns:a16="http://schemas.microsoft.com/office/drawing/2014/main" id="{E577A875-A87D-44E5-BE15-9E22368DBEB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2" name="CuadroTexto 1141">
          <a:extLst>
            <a:ext uri="{FF2B5EF4-FFF2-40B4-BE49-F238E27FC236}">
              <a16:creationId xmlns="" xmlns:a16="http://schemas.microsoft.com/office/drawing/2014/main" id="{9B27C2BB-3FC9-467F-8DAD-976F8303E2E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3" name="CuadroTexto 1142">
          <a:extLst>
            <a:ext uri="{FF2B5EF4-FFF2-40B4-BE49-F238E27FC236}">
              <a16:creationId xmlns="" xmlns:a16="http://schemas.microsoft.com/office/drawing/2014/main" id="{8D53EB04-5A85-488B-BAB7-344FFD87EA5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44" name="CuadroTexto 1143">
          <a:extLst>
            <a:ext uri="{FF2B5EF4-FFF2-40B4-BE49-F238E27FC236}">
              <a16:creationId xmlns="" xmlns:a16="http://schemas.microsoft.com/office/drawing/2014/main" id="{F3199A20-02E9-4F6F-93E0-E6FBD5DC924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45" name="CuadroTexto 1144">
          <a:extLst>
            <a:ext uri="{FF2B5EF4-FFF2-40B4-BE49-F238E27FC236}">
              <a16:creationId xmlns="" xmlns:a16="http://schemas.microsoft.com/office/drawing/2014/main" id="{933CC2A3-FFF5-4A94-BAFD-0B62179A708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46" name="CuadroTexto 1145">
          <a:extLst>
            <a:ext uri="{FF2B5EF4-FFF2-40B4-BE49-F238E27FC236}">
              <a16:creationId xmlns="" xmlns:a16="http://schemas.microsoft.com/office/drawing/2014/main" id="{CE185BF3-06EC-403D-9377-B565B94487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7" name="CuadroTexto 1146">
          <a:extLst>
            <a:ext uri="{FF2B5EF4-FFF2-40B4-BE49-F238E27FC236}">
              <a16:creationId xmlns="" xmlns:a16="http://schemas.microsoft.com/office/drawing/2014/main" id="{1088DD44-302D-4E6D-AF68-0CE9A939CE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8" name="CuadroTexto 1147">
          <a:extLst>
            <a:ext uri="{FF2B5EF4-FFF2-40B4-BE49-F238E27FC236}">
              <a16:creationId xmlns="" xmlns:a16="http://schemas.microsoft.com/office/drawing/2014/main" id="{A8C65F39-140D-4BD9-959C-A57BD20E7C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49" name="CuadroTexto 1148">
          <a:extLst>
            <a:ext uri="{FF2B5EF4-FFF2-40B4-BE49-F238E27FC236}">
              <a16:creationId xmlns="" xmlns:a16="http://schemas.microsoft.com/office/drawing/2014/main" id="{E2ACD02E-8310-455A-8164-5B001044CEC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0" name="CuadroTexto 1149">
          <a:extLst>
            <a:ext uri="{FF2B5EF4-FFF2-40B4-BE49-F238E27FC236}">
              <a16:creationId xmlns="" xmlns:a16="http://schemas.microsoft.com/office/drawing/2014/main" id="{52F8BBD7-4B87-4BEB-8956-1037709377B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1" name="CuadroTexto 1150">
          <a:extLst>
            <a:ext uri="{FF2B5EF4-FFF2-40B4-BE49-F238E27FC236}">
              <a16:creationId xmlns="" xmlns:a16="http://schemas.microsoft.com/office/drawing/2014/main" id="{980865BE-2F2B-44A7-81CD-931229655BA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2" name="CuadroTexto 1151">
          <a:extLst>
            <a:ext uri="{FF2B5EF4-FFF2-40B4-BE49-F238E27FC236}">
              <a16:creationId xmlns="" xmlns:a16="http://schemas.microsoft.com/office/drawing/2014/main" id="{F41AB8BB-4C41-4547-A378-CCE086CFF8F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53" name="CuadroTexto 1152">
          <a:extLst>
            <a:ext uri="{FF2B5EF4-FFF2-40B4-BE49-F238E27FC236}">
              <a16:creationId xmlns="" xmlns:a16="http://schemas.microsoft.com/office/drawing/2014/main" id="{E43F7071-09A3-41E5-B6CC-2D9405D28D7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54" name="CuadroTexto 1153">
          <a:extLst>
            <a:ext uri="{FF2B5EF4-FFF2-40B4-BE49-F238E27FC236}">
              <a16:creationId xmlns="" xmlns:a16="http://schemas.microsoft.com/office/drawing/2014/main" id="{ED2C35B8-C401-4EFD-857A-063A02EEB9F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55" name="CuadroTexto 1154">
          <a:extLst>
            <a:ext uri="{FF2B5EF4-FFF2-40B4-BE49-F238E27FC236}">
              <a16:creationId xmlns="" xmlns:a16="http://schemas.microsoft.com/office/drawing/2014/main" id="{B59D9490-C1A9-499D-A716-5C8C6BBEC75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6" name="CuadroTexto 1155">
          <a:extLst>
            <a:ext uri="{FF2B5EF4-FFF2-40B4-BE49-F238E27FC236}">
              <a16:creationId xmlns="" xmlns:a16="http://schemas.microsoft.com/office/drawing/2014/main" id="{52EC7111-5781-4D06-926F-7875B1705A4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7" name="CuadroTexto 1156">
          <a:extLst>
            <a:ext uri="{FF2B5EF4-FFF2-40B4-BE49-F238E27FC236}">
              <a16:creationId xmlns="" xmlns:a16="http://schemas.microsoft.com/office/drawing/2014/main" id="{6CFF424B-BDCF-46F4-BC64-2C2DF2D7C92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58" name="CuadroTexto 1157">
          <a:extLst>
            <a:ext uri="{FF2B5EF4-FFF2-40B4-BE49-F238E27FC236}">
              <a16:creationId xmlns="" xmlns:a16="http://schemas.microsoft.com/office/drawing/2014/main" id="{D9E02120-C9EB-460F-8615-DB1FB5D634A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59" name="CuadroTexto 1158">
          <a:extLst>
            <a:ext uri="{FF2B5EF4-FFF2-40B4-BE49-F238E27FC236}">
              <a16:creationId xmlns="" xmlns:a16="http://schemas.microsoft.com/office/drawing/2014/main" id="{7F388C49-279C-4DBA-80CA-9F9F783E4F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60" name="CuadroTexto 1159">
          <a:extLst>
            <a:ext uri="{FF2B5EF4-FFF2-40B4-BE49-F238E27FC236}">
              <a16:creationId xmlns="" xmlns:a16="http://schemas.microsoft.com/office/drawing/2014/main" id="{B1098B61-7AD5-437C-A50F-68BD39ECF00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61" name="CuadroTexto 1160">
          <a:extLst>
            <a:ext uri="{FF2B5EF4-FFF2-40B4-BE49-F238E27FC236}">
              <a16:creationId xmlns="" xmlns:a16="http://schemas.microsoft.com/office/drawing/2014/main" id="{643F2C20-92E4-43FB-BB1A-391D3E74535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2" name="CuadroTexto 1161">
          <a:extLst>
            <a:ext uri="{FF2B5EF4-FFF2-40B4-BE49-F238E27FC236}">
              <a16:creationId xmlns="" xmlns:a16="http://schemas.microsoft.com/office/drawing/2014/main" id="{4C82608C-D3A0-41F5-954A-B7CEC94AB3C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3" name="CuadroTexto 1162">
          <a:extLst>
            <a:ext uri="{FF2B5EF4-FFF2-40B4-BE49-F238E27FC236}">
              <a16:creationId xmlns="" xmlns:a16="http://schemas.microsoft.com/office/drawing/2014/main" id="{A3DFE810-36B9-4AEE-9A0B-321B3832A6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4" name="CuadroTexto 1163">
          <a:extLst>
            <a:ext uri="{FF2B5EF4-FFF2-40B4-BE49-F238E27FC236}">
              <a16:creationId xmlns="" xmlns:a16="http://schemas.microsoft.com/office/drawing/2014/main" id="{83F13C2D-86CA-4A90-934F-398949A860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5" name="CuadroTexto 1164">
          <a:extLst>
            <a:ext uri="{FF2B5EF4-FFF2-40B4-BE49-F238E27FC236}">
              <a16:creationId xmlns="" xmlns:a16="http://schemas.microsoft.com/office/drawing/2014/main" id="{0A45577C-9955-4C32-8CD7-FAC42EB92FD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6" name="CuadroTexto 1165">
          <a:extLst>
            <a:ext uri="{FF2B5EF4-FFF2-40B4-BE49-F238E27FC236}">
              <a16:creationId xmlns="" xmlns:a16="http://schemas.microsoft.com/office/drawing/2014/main" id="{7F4F0064-5956-4F59-A6D2-D90CCCC343A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67" name="CuadroTexto 1166">
          <a:extLst>
            <a:ext uri="{FF2B5EF4-FFF2-40B4-BE49-F238E27FC236}">
              <a16:creationId xmlns="" xmlns:a16="http://schemas.microsoft.com/office/drawing/2014/main" id="{C1576D13-EE58-4F5D-BADF-B5FF7A3FA8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68" name="CuadroTexto 1167">
          <a:extLst>
            <a:ext uri="{FF2B5EF4-FFF2-40B4-BE49-F238E27FC236}">
              <a16:creationId xmlns="" xmlns:a16="http://schemas.microsoft.com/office/drawing/2014/main" id="{77528A2E-D171-411F-AFE7-664733194B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69" name="CuadroTexto 1168">
          <a:extLst>
            <a:ext uri="{FF2B5EF4-FFF2-40B4-BE49-F238E27FC236}">
              <a16:creationId xmlns="" xmlns:a16="http://schemas.microsoft.com/office/drawing/2014/main" id="{978AD812-4E54-4D4B-AE87-E66ED1B4597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70" name="CuadroTexto 1169">
          <a:extLst>
            <a:ext uri="{FF2B5EF4-FFF2-40B4-BE49-F238E27FC236}">
              <a16:creationId xmlns="" xmlns:a16="http://schemas.microsoft.com/office/drawing/2014/main" id="{B16C3CF4-4393-4B73-B740-3AEB55C5AA8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1" name="CuadroTexto 1170">
          <a:extLst>
            <a:ext uri="{FF2B5EF4-FFF2-40B4-BE49-F238E27FC236}">
              <a16:creationId xmlns="" xmlns:a16="http://schemas.microsoft.com/office/drawing/2014/main" id="{EF13081E-6E75-462A-9BE2-874D1D10B72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2" name="CuadroTexto 1171">
          <a:extLst>
            <a:ext uri="{FF2B5EF4-FFF2-40B4-BE49-F238E27FC236}">
              <a16:creationId xmlns="" xmlns:a16="http://schemas.microsoft.com/office/drawing/2014/main" id="{27EE9D17-60B2-4A74-A97C-AE66DBB1651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3" name="CuadroTexto 1172">
          <a:extLst>
            <a:ext uri="{FF2B5EF4-FFF2-40B4-BE49-F238E27FC236}">
              <a16:creationId xmlns="" xmlns:a16="http://schemas.microsoft.com/office/drawing/2014/main" id="{19AC4D81-6955-48FE-8993-D74D3B2B022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74" name="CuadroTexto 1173">
          <a:extLst>
            <a:ext uri="{FF2B5EF4-FFF2-40B4-BE49-F238E27FC236}">
              <a16:creationId xmlns="" xmlns:a16="http://schemas.microsoft.com/office/drawing/2014/main" id="{98FD4F63-A6C5-48FF-884B-18D74B63A1D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75" name="CuadroTexto 1174">
          <a:extLst>
            <a:ext uri="{FF2B5EF4-FFF2-40B4-BE49-F238E27FC236}">
              <a16:creationId xmlns="" xmlns:a16="http://schemas.microsoft.com/office/drawing/2014/main" id="{EC03D77B-1367-4BA6-913F-F8273065ED0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76" name="CuadroTexto 1175">
          <a:extLst>
            <a:ext uri="{FF2B5EF4-FFF2-40B4-BE49-F238E27FC236}">
              <a16:creationId xmlns="" xmlns:a16="http://schemas.microsoft.com/office/drawing/2014/main" id="{A37B664D-B670-49E5-80FC-8FB1E81CD3F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7" name="CuadroTexto 1176">
          <a:extLst>
            <a:ext uri="{FF2B5EF4-FFF2-40B4-BE49-F238E27FC236}">
              <a16:creationId xmlns="" xmlns:a16="http://schemas.microsoft.com/office/drawing/2014/main" id="{F1AE661F-CBAF-4360-9ECE-102FD174132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8" name="CuadroTexto 1177">
          <a:extLst>
            <a:ext uri="{FF2B5EF4-FFF2-40B4-BE49-F238E27FC236}">
              <a16:creationId xmlns="" xmlns:a16="http://schemas.microsoft.com/office/drawing/2014/main" id="{33051886-69F6-4877-B5A2-61036C94500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79" name="CuadroTexto 1178">
          <a:extLst>
            <a:ext uri="{FF2B5EF4-FFF2-40B4-BE49-F238E27FC236}">
              <a16:creationId xmlns="" xmlns:a16="http://schemas.microsoft.com/office/drawing/2014/main" id="{67DB75BB-2B5E-4FEA-980B-C6C56D12DD5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0" name="CuadroTexto 1179">
          <a:extLst>
            <a:ext uri="{FF2B5EF4-FFF2-40B4-BE49-F238E27FC236}">
              <a16:creationId xmlns="" xmlns:a16="http://schemas.microsoft.com/office/drawing/2014/main" id="{56F16F3F-D74C-4BEE-95DD-A3ADC3FF98D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1" name="CuadroTexto 1180">
          <a:extLst>
            <a:ext uri="{FF2B5EF4-FFF2-40B4-BE49-F238E27FC236}">
              <a16:creationId xmlns="" xmlns:a16="http://schemas.microsoft.com/office/drawing/2014/main" id="{6FC50CEE-AF8D-4BD3-B484-BAC5C4408C0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2" name="CuadroTexto 1181">
          <a:extLst>
            <a:ext uri="{FF2B5EF4-FFF2-40B4-BE49-F238E27FC236}">
              <a16:creationId xmlns="" xmlns:a16="http://schemas.microsoft.com/office/drawing/2014/main" id="{223DCDDB-BF09-47C6-AFFE-830B5705297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83" name="CuadroTexto 175">
          <a:extLst>
            <a:ext uri="{FF2B5EF4-FFF2-40B4-BE49-F238E27FC236}">
              <a16:creationId xmlns="" xmlns:a16="http://schemas.microsoft.com/office/drawing/2014/main" id="{C057348B-5F24-42C2-8920-DA8A98B9036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84" name="CuadroTexto 184">
          <a:extLst>
            <a:ext uri="{FF2B5EF4-FFF2-40B4-BE49-F238E27FC236}">
              <a16:creationId xmlns="" xmlns:a16="http://schemas.microsoft.com/office/drawing/2014/main" id="{C68D9052-7633-4E05-8825-87BE04E6FD8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85" name="CuadroTexto 191">
          <a:extLst>
            <a:ext uri="{FF2B5EF4-FFF2-40B4-BE49-F238E27FC236}">
              <a16:creationId xmlns="" xmlns:a16="http://schemas.microsoft.com/office/drawing/2014/main" id="{72361577-A6FD-4947-AB25-1182DC862C0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6" name="CuadroTexto 195">
          <a:extLst>
            <a:ext uri="{FF2B5EF4-FFF2-40B4-BE49-F238E27FC236}">
              <a16:creationId xmlns="" xmlns:a16="http://schemas.microsoft.com/office/drawing/2014/main" id="{1BE25328-E9C8-44D2-8145-9F59A800D50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7" name="CuadroTexto 202">
          <a:extLst>
            <a:ext uri="{FF2B5EF4-FFF2-40B4-BE49-F238E27FC236}">
              <a16:creationId xmlns="" xmlns:a16="http://schemas.microsoft.com/office/drawing/2014/main" id="{BF1D044B-6503-43C7-9C3E-3FCEEFFC93A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88" name="CuadroTexto 209">
          <a:extLst>
            <a:ext uri="{FF2B5EF4-FFF2-40B4-BE49-F238E27FC236}">
              <a16:creationId xmlns="" xmlns:a16="http://schemas.microsoft.com/office/drawing/2014/main" id="{300A23C8-9526-41C6-9E4D-1176D91808F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89" name="CuadroTexto 1188">
          <a:extLst>
            <a:ext uri="{FF2B5EF4-FFF2-40B4-BE49-F238E27FC236}">
              <a16:creationId xmlns="" xmlns:a16="http://schemas.microsoft.com/office/drawing/2014/main" id="{11CBA3C9-643C-4B75-A695-FE9262E148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0" name="CuadroTexto 1189">
          <a:extLst>
            <a:ext uri="{FF2B5EF4-FFF2-40B4-BE49-F238E27FC236}">
              <a16:creationId xmlns="" xmlns:a16="http://schemas.microsoft.com/office/drawing/2014/main" id="{CE7F2122-8754-434F-8667-1034CB4881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1" name="CuadroTexto 1190">
          <a:extLst>
            <a:ext uri="{FF2B5EF4-FFF2-40B4-BE49-F238E27FC236}">
              <a16:creationId xmlns="" xmlns:a16="http://schemas.microsoft.com/office/drawing/2014/main" id="{36BE5974-1BAB-4EB8-9270-BD83425D3D4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2" name="CuadroTexto 1191">
          <a:extLst>
            <a:ext uri="{FF2B5EF4-FFF2-40B4-BE49-F238E27FC236}">
              <a16:creationId xmlns="" xmlns:a16="http://schemas.microsoft.com/office/drawing/2014/main" id="{62217DBA-1C73-466B-9BB9-6651862A89E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3" name="CuadroTexto 1192">
          <a:extLst>
            <a:ext uri="{FF2B5EF4-FFF2-40B4-BE49-F238E27FC236}">
              <a16:creationId xmlns="" xmlns:a16="http://schemas.microsoft.com/office/drawing/2014/main" id="{BEFD3BCA-9EA5-4ECE-B98C-C17AC3C22A8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4" name="CuadroTexto 1193">
          <a:extLst>
            <a:ext uri="{FF2B5EF4-FFF2-40B4-BE49-F238E27FC236}">
              <a16:creationId xmlns="" xmlns:a16="http://schemas.microsoft.com/office/drawing/2014/main" id="{83F427A9-3A31-405B-B672-C8815ECF7FF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5" name="CuadroTexto 1194">
          <a:extLst>
            <a:ext uri="{FF2B5EF4-FFF2-40B4-BE49-F238E27FC236}">
              <a16:creationId xmlns="" xmlns:a16="http://schemas.microsoft.com/office/drawing/2014/main" id="{7B6E0289-F92E-40F6-B46B-B3A045B154C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6" name="CuadroTexto 1195">
          <a:extLst>
            <a:ext uri="{FF2B5EF4-FFF2-40B4-BE49-F238E27FC236}">
              <a16:creationId xmlns="" xmlns:a16="http://schemas.microsoft.com/office/drawing/2014/main" id="{7BA8DA88-694C-45A3-B4EA-DA58441D389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197" name="CuadroTexto 1196">
          <a:extLst>
            <a:ext uri="{FF2B5EF4-FFF2-40B4-BE49-F238E27FC236}">
              <a16:creationId xmlns="" xmlns:a16="http://schemas.microsoft.com/office/drawing/2014/main" id="{5CAD7987-6C6C-403F-A44B-F0FB8160695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8" name="CuadroTexto 1197">
          <a:extLst>
            <a:ext uri="{FF2B5EF4-FFF2-40B4-BE49-F238E27FC236}">
              <a16:creationId xmlns="" xmlns:a16="http://schemas.microsoft.com/office/drawing/2014/main" id="{69C4C1F4-A3B0-4539-B1DD-85E6096CD89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199" name="CuadroTexto 1198">
          <a:extLst>
            <a:ext uri="{FF2B5EF4-FFF2-40B4-BE49-F238E27FC236}">
              <a16:creationId xmlns="" xmlns:a16="http://schemas.microsoft.com/office/drawing/2014/main" id="{36C6D477-C570-422E-9C12-E3AD24A1318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00" name="CuadroTexto 1199">
          <a:extLst>
            <a:ext uri="{FF2B5EF4-FFF2-40B4-BE49-F238E27FC236}">
              <a16:creationId xmlns="" xmlns:a16="http://schemas.microsoft.com/office/drawing/2014/main" id="{8943FAFA-CC79-42F9-806E-C25864E4D2D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1" name="CuadroTexto 318">
          <a:extLst>
            <a:ext uri="{FF2B5EF4-FFF2-40B4-BE49-F238E27FC236}">
              <a16:creationId xmlns="" xmlns:a16="http://schemas.microsoft.com/office/drawing/2014/main" id="{12CCE8CA-ED68-4EBD-A15D-665AF14C3E9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2" name="CuadroTexto 325">
          <a:extLst>
            <a:ext uri="{FF2B5EF4-FFF2-40B4-BE49-F238E27FC236}">
              <a16:creationId xmlns="" xmlns:a16="http://schemas.microsoft.com/office/drawing/2014/main" id="{4C95BE1A-9753-41CF-8E0F-48464EB69C2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3" name="CuadroTexto 332">
          <a:extLst>
            <a:ext uri="{FF2B5EF4-FFF2-40B4-BE49-F238E27FC236}">
              <a16:creationId xmlns="" xmlns:a16="http://schemas.microsoft.com/office/drawing/2014/main" id="{13C6F240-1ACD-49AB-B74D-F58CD9BE2CD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4" name="CuadroTexto 1203">
          <a:extLst>
            <a:ext uri="{FF2B5EF4-FFF2-40B4-BE49-F238E27FC236}">
              <a16:creationId xmlns="" xmlns:a16="http://schemas.microsoft.com/office/drawing/2014/main" id="{E0C15EAD-5D39-41EB-82D3-3BC93551D5D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5" name="CuadroTexto 1204">
          <a:extLst>
            <a:ext uri="{FF2B5EF4-FFF2-40B4-BE49-F238E27FC236}">
              <a16:creationId xmlns="" xmlns:a16="http://schemas.microsoft.com/office/drawing/2014/main" id="{42E365A8-49D9-41AC-8EC8-F81178476F4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06" name="CuadroTexto 1205">
          <a:extLst>
            <a:ext uri="{FF2B5EF4-FFF2-40B4-BE49-F238E27FC236}">
              <a16:creationId xmlns="" xmlns:a16="http://schemas.microsoft.com/office/drawing/2014/main" id="{21BA0EDD-88CB-409C-B807-A4D623538B0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07" name="CuadroTexto 1206">
          <a:extLst>
            <a:ext uri="{FF2B5EF4-FFF2-40B4-BE49-F238E27FC236}">
              <a16:creationId xmlns="" xmlns:a16="http://schemas.microsoft.com/office/drawing/2014/main" id="{89DDE451-4DD9-4B7F-90A1-6ADC2A5DBB3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08" name="CuadroTexto 1207">
          <a:extLst>
            <a:ext uri="{FF2B5EF4-FFF2-40B4-BE49-F238E27FC236}">
              <a16:creationId xmlns="" xmlns:a16="http://schemas.microsoft.com/office/drawing/2014/main" id="{FDAF3229-F998-497B-85F8-3EACC44D596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09" name="CuadroTexto 1208">
          <a:extLst>
            <a:ext uri="{FF2B5EF4-FFF2-40B4-BE49-F238E27FC236}">
              <a16:creationId xmlns="" xmlns:a16="http://schemas.microsoft.com/office/drawing/2014/main" id="{E38FBBE0-DAE0-41B3-A2C8-F2A631B22E8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0" name="CuadroTexto 1209">
          <a:extLst>
            <a:ext uri="{FF2B5EF4-FFF2-40B4-BE49-F238E27FC236}">
              <a16:creationId xmlns="" xmlns:a16="http://schemas.microsoft.com/office/drawing/2014/main" id="{38B12B5C-9E69-4ABB-AF7A-99A031EEDEE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1" name="CuadroTexto 1210">
          <a:extLst>
            <a:ext uri="{FF2B5EF4-FFF2-40B4-BE49-F238E27FC236}">
              <a16:creationId xmlns="" xmlns:a16="http://schemas.microsoft.com/office/drawing/2014/main" id="{76DAA910-AB30-4F7D-B7B0-18955986C95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2" name="CuadroTexto 1211">
          <a:extLst>
            <a:ext uri="{FF2B5EF4-FFF2-40B4-BE49-F238E27FC236}">
              <a16:creationId xmlns="" xmlns:a16="http://schemas.microsoft.com/office/drawing/2014/main" id="{6C165B3F-742D-483C-BD47-1640B47E188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13" name="CuadroTexto 1212">
          <a:extLst>
            <a:ext uri="{FF2B5EF4-FFF2-40B4-BE49-F238E27FC236}">
              <a16:creationId xmlns="" xmlns:a16="http://schemas.microsoft.com/office/drawing/2014/main" id="{1AE886AA-BF94-4B52-96E9-8BCED6C71D2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14" name="CuadroTexto 1213">
          <a:extLst>
            <a:ext uri="{FF2B5EF4-FFF2-40B4-BE49-F238E27FC236}">
              <a16:creationId xmlns="" xmlns:a16="http://schemas.microsoft.com/office/drawing/2014/main" id="{13899708-6FB7-4034-9EF2-12B2245B496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15" name="CuadroTexto 1214">
          <a:extLst>
            <a:ext uri="{FF2B5EF4-FFF2-40B4-BE49-F238E27FC236}">
              <a16:creationId xmlns="" xmlns:a16="http://schemas.microsoft.com/office/drawing/2014/main" id="{94EE39F9-69E4-49EB-AAFF-EA733E91CA4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6" name="CuadroTexto 1215">
          <a:extLst>
            <a:ext uri="{FF2B5EF4-FFF2-40B4-BE49-F238E27FC236}">
              <a16:creationId xmlns="" xmlns:a16="http://schemas.microsoft.com/office/drawing/2014/main" id="{D8013A0B-8CC6-4011-A53B-72A4B61018C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7" name="CuadroTexto 1216">
          <a:extLst>
            <a:ext uri="{FF2B5EF4-FFF2-40B4-BE49-F238E27FC236}">
              <a16:creationId xmlns="" xmlns:a16="http://schemas.microsoft.com/office/drawing/2014/main" id="{109F60C4-3A7A-4513-B14D-ADDE116BC75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18" name="CuadroTexto 1217">
          <a:extLst>
            <a:ext uri="{FF2B5EF4-FFF2-40B4-BE49-F238E27FC236}">
              <a16:creationId xmlns="" xmlns:a16="http://schemas.microsoft.com/office/drawing/2014/main" id="{A71F54F7-D956-442E-9664-9F750A06240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19" name="CuadroTexto 1218">
          <a:extLst>
            <a:ext uri="{FF2B5EF4-FFF2-40B4-BE49-F238E27FC236}">
              <a16:creationId xmlns="" xmlns:a16="http://schemas.microsoft.com/office/drawing/2014/main" id="{5FCBC7F2-F7DF-4439-B0A6-99531E9BF30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20" name="CuadroTexto 1219">
          <a:extLst>
            <a:ext uri="{FF2B5EF4-FFF2-40B4-BE49-F238E27FC236}">
              <a16:creationId xmlns="" xmlns:a16="http://schemas.microsoft.com/office/drawing/2014/main" id="{FD657BD9-0020-4B03-B93C-4DF7813D3E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21" name="CuadroTexto 1220">
          <a:extLst>
            <a:ext uri="{FF2B5EF4-FFF2-40B4-BE49-F238E27FC236}">
              <a16:creationId xmlns="" xmlns:a16="http://schemas.microsoft.com/office/drawing/2014/main" id="{9A6E957E-109A-456B-8396-BF885109539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2" name="CuadroTexto 1221">
          <a:extLst>
            <a:ext uri="{FF2B5EF4-FFF2-40B4-BE49-F238E27FC236}">
              <a16:creationId xmlns="" xmlns:a16="http://schemas.microsoft.com/office/drawing/2014/main" id="{D42F4D45-E400-491C-B2F1-07B6C33C23D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3" name="CuadroTexto 1222">
          <a:extLst>
            <a:ext uri="{FF2B5EF4-FFF2-40B4-BE49-F238E27FC236}">
              <a16:creationId xmlns="" xmlns:a16="http://schemas.microsoft.com/office/drawing/2014/main" id="{EB2B9881-F95E-4D82-97F7-649D1FF795D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4" name="CuadroTexto 1223">
          <a:extLst>
            <a:ext uri="{FF2B5EF4-FFF2-40B4-BE49-F238E27FC236}">
              <a16:creationId xmlns="" xmlns:a16="http://schemas.microsoft.com/office/drawing/2014/main" id="{3456E040-B825-42C7-9BBC-D7110007FD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5" name="CuadroTexto 1224">
          <a:extLst>
            <a:ext uri="{FF2B5EF4-FFF2-40B4-BE49-F238E27FC236}">
              <a16:creationId xmlns="" xmlns:a16="http://schemas.microsoft.com/office/drawing/2014/main" id="{07E199A3-2D0F-444A-852C-FC6D0608A9F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6" name="CuadroTexto 1225">
          <a:extLst>
            <a:ext uri="{FF2B5EF4-FFF2-40B4-BE49-F238E27FC236}">
              <a16:creationId xmlns="" xmlns:a16="http://schemas.microsoft.com/office/drawing/2014/main" id="{E059EE7D-92DD-4493-B985-B64F2BBDD88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27" name="CuadroTexto 1226">
          <a:extLst>
            <a:ext uri="{FF2B5EF4-FFF2-40B4-BE49-F238E27FC236}">
              <a16:creationId xmlns="" xmlns:a16="http://schemas.microsoft.com/office/drawing/2014/main" id="{A16CF6C3-23EE-4390-A8D4-AD120CD7954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28" name="CuadroTexto 1227">
          <a:extLst>
            <a:ext uri="{FF2B5EF4-FFF2-40B4-BE49-F238E27FC236}">
              <a16:creationId xmlns="" xmlns:a16="http://schemas.microsoft.com/office/drawing/2014/main" id="{51D2F8B3-0597-4B85-91D1-01A25FAA6C6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29" name="CuadroTexto 1228">
          <a:extLst>
            <a:ext uri="{FF2B5EF4-FFF2-40B4-BE49-F238E27FC236}">
              <a16:creationId xmlns="" xmlns:a16="http://schemas.microsoft.com/office/drawing/2014/main" id="{B0F8BD82-92CA-4D67-A9CA-4B7AE2AE994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30" name="CuadroTexto 1229">
          <a:extLst>
            <a:ext uri="{FF2B5EF4-FFF2-40B4-BE49-F238E27FC236}">
              <a16:creationId xmlns="" xmlns:a16="http://schemas.microsoft.com/office/drawing/2014/main" id="{36B25470-3323-4CE2-82F0-2784B17396B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1" name="CuadroTexto 175">
          <a:extLst>
            <a:ext uri="{FF2B5EF4-FFF2-40B4-BE49-F238E27FC236}">
              <a16:creationId xmlns="" xmlns:a16="http://schemas.microsoft.com/office/drawing/2014/main" id="{096D9401-D2BC-4A6F-B41F-91779B3EC0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2" name="CuadroTexto 184">
          <a:extLst>
            <a:ext uri="{FF2B5EF4-FFF2-40B4-BE49-F238E27FC236}">
              <a16:creationId xmlns="" xmlns:a16="http://schemas.microsoft.com/office/drawing/2014/main" id="{F960AAE2-90F2-4A65-B975-99776E1D57F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3" name="CuadroTexto 191">
          <a:extLst>
            <a:ext uri="{FF2B5EF4-FFF2-40B4-BE49-F238E27FC236}">
              <a16:creationId xmlns="" xmlns:a16="http://schemas.microsoft.com/office/drawing/2014/main" id="{71E1BA2E-50E1-44EB-9625-B2E66B0A677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34" name="CuadroTexto 195">
          <a:extLst>
            <a:ext uri="{FF2B5EF4-FFF2-40B4-BE49-F238E27FC236}">
              <a16:creationId xmlns="" xmlns:a16="http://schemas.microsoft.com/office/drawing/2014/main" id="{9CD923FD-F65D-489F-9D18-1420E791371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35" name="CuadroTexto 202">
          <a:extLst>
            <a:ext uri="{FF2B5EF4-FFF2-40B4-BE49-F238E27FC236}">
              <a16:creationId xmlns="" xmlns:a16="http://schemas.microsoft.com/office/drawing/2014/main" id="{77C4BF24-D645-4B80-83B4-44E7C60BEF3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36" name="CuadroTexto 209">
          <a:extLst>
            <a:ext uri="{FF2B5EF4-FFF2-40B4-BE49-F238E27FC236}">
              <a16:creationId xmlns="" xmlns:a16="http://schemas.microsoft.com/office/drawing/2014/main" id="{F25049C6-214A-43F5-BCDE-547DDDC9BC2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7" name="CuadroTexto 1236">
          <a:extLst>
            <a:ext uri="{FF2B5EF4-FFF2-40B4-BE49-F238E27FC236}">
              <a16:creationId xmlns="" xmlns:a16="http://schemas.microsoft.com/office/drawing/2014/main" id="{24983358-5EC7-4535-9962-F8FECD36FA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8" name="CuadroTexto 1237">
          <a:extLst>
            <a:ext uri="{FF2B5EF4-FFF2-40B4-BE49-F238E27FC236}">
              <a16:creationId xmlns="" xmlns:a16="http://schemas.microsoft.com/office/drawing/2014/main" id="{1FC87A00-57E9-441E-9FA4-CD1685F468E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39" name="CuadroTexto 1238">
          <a:extLst>
            <a:ext uri="{FF2B5EF4-FFF2-40B4-BE49-F238E27FC236}">
              <a16:creationId xmlns="" xmlns:a16="http://schemas.microsoft.com/office/drawing/2014/main" id="{EEA04201-6390-4BD3-86F9-8233FF7AF6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0" name="CuadroTexto 1239">
          <a:extLst>
            <a:ext uri="{FF2B5EF4-FFF2-40B4-BE49-F238E27FC236}">
              <a16:creationId xmlns="" xmlns:a16="http://schemas.microsoft.com/office/drawing/2014/main" id="{E85C63E3-F549-4C77-BE56-D10709E7373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1" name="CuadroTexto 1240">
          <a:extLst>
            <a:ext uri="{FF2B5EF4-FFF2-40B4-BE49-F238E27FC236}">
              <a16:creationId xmlns="" xmlns:a16="http://schemas.microsoft.com/office/drawing/2014/main" id="{2E8E0B2F-9F82-48A2-9901-4C7429F638F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2" name="CuadroTexto 1241">
          <a:extLst>
            <a:ext uri="{FF2B5EF4-FFF2-40B4-BE49-F238E27FC236}">
              <a16:creationId xmlns="" xmlns:a16="http://schemas.microsoft.com/office/drawing/2014/main" id="{D0A342CB-4246-4C57-BD57-295842C1D40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43" name="CuadroTexto 1242">
          <a:extLst>
            <a:ext uri="{FF2B5EF4-FFF2-40B4-BE49-F238E27FC236}">
              <a16:creationId xmlns="" xmlns:a16="http://schemas.microsoft.com/office/drawing/2014/main" id="{D0EC97FA-1259-4748-999B-873A67BFD5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44" name="CuadroTexto 1243">
          <a:extLst>
            <a:ext uri="{FF2B5EF4-FFF2-40B4-BE49-F238E27FC236}">
              <a16:creationId xmlns="" xmlns:a16="http://schemas.microsoft.com/office/drawing/2014/main" id="{29ACE6D4-8808-4367-A1FF-BB55936348A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45" name="CuadroTexto 1244">
          <a:extLst>
            <a:ext uri="{FF2B5EF4-FFF2-40B4-BE49-F238E27FC236}">
              <a16:creationId xmlns="" xmlns:a16="http://schemas.microsoft.com/office/drawing/2014/main" id="{A606D2B7-3C79-4DFD-830F-26F5E1CC15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6" name="CuadroTexto 1245">
          <a:extLst>
            <a:ext uri="{FF2B5EF4-FFF2-40B4-BE49-F238E27FC236}">
              <a16:creationId xmlns="" xmlns:a16="http://schemas.microsoft.com/office/drawing/2014/main" id="{635CD027-9330-46FD-84D9-3494CEAB384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7" name="CuadroTexto 1246">
          <a:extLst>
            <a:ext uri="{FF2B5EF4-FFF2-40B4-BE49-F238E27FC236}">
              <a16:creationId xmlns="" xmlns:a16="http://schemas.microsoft.com/office/drawing/2014/main" id="{650CEBA1-D839-4D96-87F3-938FFDC9BB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48" name="CuadroTexto 1247">
          <a:extLst>
            <a:ext uri="{FF2B5EF4-FFF2-40B4-BE49-F238E27FC236}">
              <a16:creationId xmlns="" xmlns:a16="http://schemas.microsoft.com/office/drawing/2014/main" id="{5A222FF1-E255-45F7-A1DC-D81EF64C47C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49" name="CuadroTexto 1248">
          <a:extLst>
            <a:ext uri="{FF2B5EF4-FFF2-40B4-BE49-F238E27FC236}">
              <a16:creationId xmlns="" xmlns:a16="http://schemas.microsoft.com/office/drawing/2014/main" id="{F5DC0BD0-2D30-424D-89D0-C1676A89C20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0" name="CuadroTexto 1249">
          <a:extLst>
            <a:ext uri="{FF2B5EF4-FFF2-40B4-BE49-F238E27FC236}">
              <a16:creationId xmlns="" xmlns:a16="http://schemas.microsoft.com/office/drawing/2014/main" id="{964B2AE5-888C-47DB-91BB-597500AB617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1" name="CuadroTexto 1250">
          <a:extLst>
            <a:ext uri="{FF2B5EF4-FFF2-40B4-BE49-F238E27FC236}">
              <a16:creationId xmlns="" xmlns:a16="http://schemas.microsoft.com/office/drawing/2014/main" id="{45D4E657-7952-4C4F-B543-1022A94A7BD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2" name="CuadroTexto 1251">
          <a:extLst>
            <a:ext uri="{FF2B5EF4-FFF2-40B4-BE49-F238E27FC236}">
              <a16:creationId xmlns="" xmlns:a16="http://schemas.microsoft.com/office/drawing/2014/main" id="{5F24665F-7C21-4FB1-8467-49F770AA5D6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3" name="CuadroTexto 1252">
          <a:extLst>
            <a:ext uri="{FF2B5EF4-FFF2-40B4-BE49-F238E27FC236}">
              <a16:creationId xmlns="" xmlns:a16="http://schemas.microsoft.com/office/drawing/2014/main" id="{97BC88EE-F3ED-46AE-A37B-8037988C7C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4" name="CuadroTexto 1253">
          <a:extLst>
            <a:ext uri="{FF2B5EF4-FFF2-40B4-BE49-F238E27FC236}">
              <a16:creationId xmlns="" xmlns:a16="http://schemas.microsoft.com/office/drawing/2014/main" id="{06972E94-7C3B-47BA-888C-3CCE68B65C9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5" name="CuadroTexto 277">
          <a:extLst>
            <a:ext uri="{FF2B5EF4-FFF2-40B4-BE49-F238E27FC236}">
              <a16:creationId xmlns="" xmlns:a16="http://schemas.microsoft.com/office/drawing/2014/main" id="{90C71567-2DCA-443B-875A-78BC94868D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6" name="CuadroTexto 286">
          <a:extLst>
            <a:ext uri="{FF2B5EF4-FFF2-40B4-BE49-F238E27FC236}">
              <a16:creationId xmlns="" xmlns:a16="http://schemas.microsoft.com/office/drawing/2014/main" id="{D5725803-3768-472F-9EED-E9882C2BE89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57" name="CuadroTexto 293">
          <a:extLst>
            <a:ext uri="{FF2B5EF4-FFF2-40B4-BE49-F238E27FC236}">
              <a16:creationId xmlns="" xmlns:a16="http://schemas.microsoft.com/office/drawing/2014/main" id="{89A3E164-6439-4C09-A7B5-B1E509BAB2F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8" name="CuadroTexto 297">
          <a:extLst>
            <a:ext uri="{FF2B5EF4-FFF2-40B4-BE49-F238E27FC236}">
              <a16:creationId xmlns="" xmlns:a16="http://schemas.microsoft.com/office/drawing/2014/main" id="{18FA19B8-64D7-4931-B250-DE4F6678BB0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59" name="CuadroTexto 304">
          <a:extLst>
            <a:ext uri="{FF2B5EF4-FFF2-40B4-BE49-F238E27FC236}">
              <a16:creationId xmlns="" xmlns:a16="http://schemas.microsoft.com/office/drawing/2014/main" id="{BE030F77-6A24-4C0A-9814-B37F46604B9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60" name="CuadroTexto 311">
          <a:extLst>
            <a:ext uri="{FF2B5EF4-FFF2-40B4-BE49-F238E27FC236}">
              <a16:creationId xmlns="" xmlns:a16="http://schemas.microsoft.com/office/drawing/2014/main" id="{9871BCD0-3C71-4443-A715-B7628B1DCBF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61" name="CuadroTexto 1260">
          <a:extLst>
            <a:ext uri="{FF2B5EF4-FFF2-40B4-BE49-F238E27FC236}">
              <a16:creationId xmlns="" xmlns:a16="http://schemas.microsoft.com/office/drawing/2014/main" id="{6EA3DC59-2C38-4A7C-86A6-A84B1E382A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62" name="CuadroTexto 1261">
          <a:extLst>
            <a:ext uri="{FF2B5EF4-FFF2-40B4-BE49-F238E27FC236}">
              <a16:creationId xmlns="" xmlns:a16="http://schemas.microsoft.com/office/drawing/2014/main" id="{65CF17B3-BE22-4055-A7B6-885FBDEF3BD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63" name="CuadroTexto 1262">
          <a:extLst>
            <a:ext uri="{FF2B5EF4-FFF2-40B4-BE49-F238E27FC236}">
              <a16:creationId xmlns="" xmlns:a16="http://schemas.microsoft.com/office/drawing/2014/main" id="{0E06A90D-75C4-48A1-975A-2246BE93635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64" name="CuadroTexto 1263">
          <a:extLst>
            <a:ext uri="{FF2B5EF4-FFF2-40B4-BE49-F238E27FC236}">
              <a16:creationId xmlns="" xmlns:a16="http://schemas.microsoft.com/office/drawing/2014/main" id="{01AE0829-BFCE-4E9E-A889-D31B84679F3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65" name="CuadroTexto 1264">
          <a:extLst>
            <a:ext uri="{FF2B5EF4-FFF2-40B4-BE49-F238E27FC236}">
              <a16:creationId xmlns="" xmlns:a16="http://schemas.microsoft.com/office/drawing/2014/main" id="{6696F060-779A-4569-8CC4-C7C0A8A002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66" name="CuadroTexto 1265">
          <a:extLst>
            <a:ext uri="{FF2B5EF4-FFF2-40B4-BE49-F238E27FC236}">
              <a16:creationId xmlns="" xmlns:a16="http://schemas.microsoft.com/office/drawing/2014/main" id="{E89FC7EA-2F67-45D8-A667-B6E42284D93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67" name="CuadroTexto 277">
          <a:extLst>
            <a:ext uri="{FF2B5EF4-FFF2-40B4-BE49-F238E27FC236}">
              <a16:creationId xmlns="" xmlns:a16="http://schemas.microsoft.com/office/drawing/2014/main" id="{6870220A-CBA4-45FF-9DF0-7089B59329FE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68" name="CuadroTexto 286">
          <a:extLst>
            <a:ext uri="{FF2B5EF4-FFF2-40B4-BE49-F238E27FC236}">
              <a16:creationId xmlns="" xmlns:a16="http://schemas.microsoft.com/office/drawing/2014/main" id="{73DCFDBE-C135-4CC4-B59C-B1881F24F5A8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69" name="CuadroTexto 293">
          <a:extLst>
            <a:ext uri="{FF2B5EF4-FFF2-40B4-BE49-F238E27FC236}">
              <a16:creationId xmlns="" xmlns:a16="http://schemas.microsoft.com/office/drawing/2014/main" id="{EF8E88ED-C7AB-4004-89F4-C0C7498A115A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0" name="CuadroTexto 297">
          <a:extLst>
            <a:ext uri="{FF2B5EF4-FFF2-40B4-BE49-F238E27FC236}">
              <a16:creationId xmlns="" xmlns:a16="http://schemas.microsoft.com/office/drawing/2014/main" id="{5848309A-BA1E-4C4E-BAB0-D67468814FE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1" name="CuadroTexto 304">
          <a:extLst>
            <a:ext uri="{FF2B5EF4-FFF2-40B4-BE49-F238E27FC236}">
              <a16:creationId xmlns="" xmlns:a16="http://schemas.microsoft.com/office/drawing/2014/main" id="{796A3DD0-12A7-435B-AF3A-B68F551605C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2" name="CuadroTexto 311">
          <a:extLst>
            <a:ext uri="{FF2B5EF4-FFF2-40B4-BE49-F238E27FC236}">
              <a16:creationId xmlns="" xmlns:a16="http://schemas.microsoft.com/office/drawing/2014/main" id="{AD06862E-1268-4A7B-A081-DABBF456FB2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73" name="CuadroTexto 1272">
          <a:extLst>
            <a:ext uri="{FF2B5EF4-FFF2-40B4-BE49-F238E27FC236}">
              <a16:creationId xmlns="" xmlns:a16="http://schemas.microsoft.com/office/drawing/2014/main" id="{7824AAE8-92B3-446C-A37E-E04A9C1CE19C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74" name="CuadroTexto 1273">
          <a:extLst>
            <a:ext uri="{FF2B5EF4-FFF2-40B4-BE49-F238E27FC236}">
              <a16:creationId xmlns="" xmlns:a16="http://schemas.microsoft.com/office/drawing/2014/main" id="{CF0B0937-83B8-48E9-A9BD-7612F49A4B6A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1324671</xdr:colOff>
      <xdr:row>3</xdr:row>
      <xdr:rowOff>0</xdr:rowOff>
    </xdr:from>
    <xdr:ext cx="65" cy="172227"/>
    <xdr:sp macro="" textlink="">
      <xdr:nvSpPr>
        <xdr:cNvPr id="1275" name="CuadroTexto 1274">
          <a:extLst>
            <a:ext uri="{FF2B5EF4-FFF2-40B4-BE49-F238E27FC236}">
              <a16:creationId xmlns="" xmlns:a16="http://schemas.microsoft.com/office/drawing/2014/main" id="{C142E7FF-D31B-463C-B9FF-4C999A4E85DF}"/>
            </a:ext>
          </a:extLst>
        </xdr:cNvPr>
        <xdr:cNvSpPr txBox="1"/>
      </xdr:nvSpPr>
      <xdr:spPr>
        <a:xfrm>
          <a:off x="132467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6" name="CuadroTexto 1275">
          <a:extLst>
            <a:ext uri="{FF2B5EF4-FFF2-40B4-BE49-F238E27FC236}">
              <a16:creationId xmlns="" xmlns:a16="http://schemas.microsoft.com/office/drawing/2014/main" id="{C259163F-EAC4-4F89-8A46-8F2EA03C330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7" name="CuadroTexto 1276">
          <a:extLst>
            <a:ext uri="{FF2B5EF4-FFF2-40B4-BE49-F238E27FC236}">
              <a16:creationId xmlns="" xmlns:a16="http://schemas.microsoft.com/office/drawing/2014/main" id="{DC825548-AF61-493E-B73B-FCD1DB857E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78" name="CuadroTexto 1277">
          <a:extLst>
            <a:ext uri="{FF2B5EF4-FFF2-40B4-BE49-F238E27FC236}">
              <a16:creationId xmlns="" xmlns:a16="http://schemas.microsoft.com/office/drawing/2014/main" id="{E8276F74-A752-409B-A69F-84B96D10540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79" name="CuadroTexto 1278">
          <a:extLst>
            <a:ext uri="{FF2B5EF4-FFF2-40B4-BE49-F238E27FC236}">
              <a16:creationId xmlns="" xmlns:a16="http://schemas.microsoft.com/office/drawing/2014/main" id="{E1E5325C-7CD1-4F4C-926A-48229B0C7F7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0" name="CuadroTexto 1279">
          <a:extLst>
            <a:ext uri="{FF2B5EF4-FFF2-40B4-BE49-F238E27FC236}">
              <a16:creationId xmlns="" xmlns:a16="http://schemas.microsoft.com/office/drawing/2014/main" id="{228E47AB-1024-4B0D-97FF-109281FBF74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1" name="CuadroTexto 1280">
          <a:extLst>
            <a:ext uri="{FF2B5EF4-FFF2-40B4-BE49-F238E27FC236}">
              <a16:creationId xmlns="" xmlns:a16="http://schemas.microsoft.com/office/drawing/2014/main" id="{EA62F384-7273-440A-AE1D-255F4F6563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82" name="CuadroTexto 1281">
          <a:extLst>
            <a:ext uri="{FF2B5EF4-FFF2-40B4-BE49-F238E27FC236}">
              <a16:creationId xmlns="" xmlns:a16="http://schemas.microsoft.com/office/drawing/2014/main" id="{85628BE9-3F8C-40EA-9870-97D0A196E60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83" name="CuadroTexto 1282">
          <a:extLst>
            <a:ext uri="{FF2B5EF4-FFF2-40B4-BE49-F238E27FC236}">
              <a16:creationId xmlns="" xmlns:a16="http://schemas.microsoft.com/office/drawing/2014/main" id="{21DE91AF-BC03-4F35-A86B-4F57E1E11E3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84" name="CuadroTexto 1283">
          <a:extLst>
            <a:ext uri="{FF2B5EF4-FFF2-40B4-BE49-F238E27FC236}">
              <a16:creationId xmlns="" xmlns:a16="http://schemas.microsoft.com/office/drawing/2014/main" id="{ED131457-79A0-4B58-A896-1ADDB51654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5" name="CuadroTexto 1284">
          <a:extLst>
            <a:ext uri="{FF2B5EF4-FFF2-40B4-BE49-F238E27FC236}">
              <a16:creationId xmlns="" xmlns:a16="http://schemas.microsoft.com/office/drawing/2014/main" id="{4E19CBB0-7057-42EB-9F1C-5BF2E59588C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6" name="CuadroTexto 1285">
          <a:extLst>
            <a:ext uri="{FF2B5EF4-FFF2-40B4-BE49-F238E27FC236}">
              <a16:creationId xmlns="" xmlns:a16="http://schemas.microsoft.com/office/drawing/2014/main" id="{56652F57-546A-4734-9C56-CCA29363B55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7" name="CuadroTexto 1286">
          <a:extLst>
            <a:ext uri="{FF2B5EF4-FFF2-40B4-BE49-F238E27FC236}">
              <a16:creationId xmlns="" xmlns:a16="http://schemas.microsoft.com/office/drawing/2014/main" id="{F15A4FBC-EA1F-4C5F-B013-CE5A596AB7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8" name="CuadroTexto 1287">
          <a:extLst>
            <a:ext uri="{FF2B5EF4-FFF2-40B4-BE49-F238E27FC236}">
              <a16:creationId xmlns="" xmlns:a16="http://schemas.microsoft.com/office/drawing/2014/main" id="{BD9FA004-68B5-433B-9042-4DA892E79ED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89" name="CuadroTexto 1288">
          <a:extLst>
            <a:ext uri="{FF2B5EF4-FFF2-40B4-BE49-F238E27FC236}">
              <a16:creationId xmlns="" xmlns:a16="http://schemas.microsoft.com/office/drawing/2014/main" id="{55922AB4-BA6A-4F2B-8FA4-7E4E933157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90" name="CuadroTexto 1289">
          <a:extLst>
            <a:ext uri="{FF2B5EF4-FFF2-40B4-BE49-F238E27FC236}">
              <a16:creationId xmlns="" xmlns:a16="http://schemas.microsoft.com/office/drawing/2014/main" id="{46D831A1-5736-4389-A43E-20C9F93D83C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1" name="CuadroTexto 1290">
          <a:extLst>
            <a:ext uri="{FF2B5EF4-FFF2-40B4-BE49-F238E27FC236}">
              <a16:creationId xmlns="" xmlns:a16="http://schemas.microsoft.com/office/drawing/2014/main" id="{BAD8142A-733E-482C-A36E-71208709056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2" name="CuadroTexto 1291">
          <a:extLst>
            <a:ext uri="{FF2B5EF4-FFF2-40B4-BE49-F238E27FC236}">
              <a16:creationId xmlns="" xmlns:a16="http://schemas.microsoft.com/office/drawing/2014/main" id="{6563E76A-3A49-41C3-94B5-472CA944AC4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3" name="CuadroTexto 1292">
          <a:extLst>
            <a:ext uri="{FF2B5EF4-FFF2-40B4-BE49-F238E27FC236}">
              <a16:creationId xmlns="" xmlns:a16="http://schemas.microsoft.com/office/drawing/2014/main" id="{1549D086-1BD0-4ED3-B2FF-41BB0A52E3C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94" name="CuadroTexto 175">
          <a:extLst>
            <a:ext uri="{FF2B5EF4-FFF2-40B4-BE49-F238E27FC236}">
              <a16:creationId xmlns="" xmlns:a16="http://schemas.microsoft.com/office/drawing/2014/main" id="{96C1EF74-4EA3-40E4-A04A-8D83D345363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95" name="CuadroTexto 184">
          <a:extLst>
            <a:ext uri="{FF2B5EF4-FFF2-40B4-BE49-F238E27FC236}">
              <a16:creationId xmlns="" xmlns:a16="http://schemas.microsoft.com/office/drawing/2014/main" id="{2C6A08E6-95B8-44B0-BFCB-F514F4A0661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296" name="CuadroTexto 191">
          <a:extLst>
            <a:ext uri="{FF2B5EF4-FFF2-40B4-BE49-F238E27FC236}">
              <a16:creationId xmlns="" xmlns:a16="http://schemas.microsoft.com/office/drawing/2014/main" id="{B6BD3B71-772B-4DD5-A025-36E9466384B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7" name="CuadroTexto 195">
          <a:extLst>
            <a:ext uri="{FF2B5EF4-FFF2-40B4-BE49-F238E27FC236}">
              <a16:creationId xmlns="" xmlns:a16="http://schemas.microsoft.com/office/drawing/2014/main" id="{F29EDAE7-E5CE-447B-87CA-ED615A34657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8" name="CuadroTexto 202">
          <a:extLst>
            <a:ext uri="{FF2B5EF4-FFF2-40B4-BE49-F238E27FC236}">
              <a16:creationId xmlns="" xmlns:a16="http://schemas.microsoft.com/office/drawing/2014/main" id="{9E75B4EA-7397-40F4-9A8E-076E1C19547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299" name="CuadroTexto 209">
          <a:extLst>
            <a:ext uri="{FF2B5EF4-FFF2-40B4-BE49-F238E27FC236}">
              <a16:creationId xmlns="" xmlns:a16="http://schemas.microsoft.com/office/drawing/2014/main" id="{3810E25F-5E32-478D-AE86-DD79AC6D856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0" name="CuadroTexto 1299">
          <a:extLst>
            <a:ext uri="{FF2B5EF4-FFF2-40B4-BE49-F238E27FC236}">
              <a16:creationId xmlns="" xmlns:a16="http://schemas.microsoft.com/office/drawing/2014/main" id="{7DDC0046-91A8-4568-992E-141B8373D64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1" name="CuadroTexto 1300">
          <a:extLst>
            <a:ext uri="{FF2B5EF4-FFF2-40B4-BE49-F238E27FC236}">
              <a16:creationId xmlns="" xmlns:a16="http://schemas.microsoft.com/office/drawing/2014/main" id="{95B306C0-1DE5-45EB-BB07-46124369A99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2" name="CuadroTexto 1301">
          <a:extLst>
            <a:ext uri="{FF2B5EF4-FFF2-40B4-BE49-F238E27FC236}">
              <a16:creationId xmlns="" xmlns:a16="http://schemas.microsoft.com/office/drawing/2014/main" id="{E32E394F-4779-4B50-BDAD-BAD0786727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03" name="CuadroTexto 1302">
          <a:extLst>
            <a:ext uri="{FF2B5EF4-FFF2-40B4-BE49-F238E27FC236}">
              <a16:creationId xmlns="" xmlns:a16="http://schemas.microsoft.com/office/drawing/2014/main" id="{00589836-A884-4B55-8571-3221175998D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04" name="CuadroTexto 1303">
          <a:extLst>
            <a:ext uri="{FF2B5EF4-FFF2-40B4-BE49-F238E27FC236}">
              <a16:creationId xmlns="" xmlns:a16="http://schemas.microsoft.com/office/drawing/2014/main" id="{C9912228-5D38-4037-894F-0BEA86FA177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05" name="CuadroTexto 1304">
          <a:extLst>
            <a:ext uri="{FF2B5EF4-FFF2-40B4-BE49-F238E27FC236}">
              <a16:creationId xmlns="" xmlns:a16="http://schemas.microsoft.com/office/drawing/2014/main" id="{CB3F4C35-04B0-4E13-AB79-2C98791CF9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6" name="CuadroTexto 1305">
          <a:extLst>
            <a:ext uri="{FF2B5EF4-FFF2-40B4-BE49-F238E27FC236}">
              <a16:creationId xmlns="" xmlns:a16="http://schemas.microsoft.com/office/drawing/2014/main" id="{4D0BFFFB-8191-4DBA-9298-B1EB0B22A8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7" name="CuadroTexto 1306">
          <a:extLst>
            <a:ext uri="{FF2B5EF4-FFF2-40B4-BE49-F238E27FC236}">
              <a16:creationId xmlns="" xmlns:a16="http://schemas.microsoft.com/office/drawing/2014/main" id="{D47B5AE1-5DAC-47E8-81A8-326CEF997D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08" name="CuadroTexto 1307">
          <a:extLst>
            <a:ext uri="{FF2B5EF4-FFF2-40B4-BE49-F238E27FC236}">
              <a16:creationId xmlns="" xmlns:a16="http://schemas.microsoft.com/office/drawing/2014/main" id="{F1E8AA5C-BF9C-455D-872C-54F06100F41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09" name="CuadroTexto 1308">
          <a:extLst>
            <a:ext uri="{FF2B5EF4-FFF2-40B4-BE49-F238E27FC236}">
              <a16:creationId xmlns="" xmlns:a16="http://schemas.microsoft.com/office/drawing/2014/main" id="{2679615E-6FE4-4031-86D0-667665CB9F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0" name="CuadroTexto 1309">
          <a:extLst>
            <a:ext uri="{FF2B5EF4-FFF2-40B4-BE49-F238E27FC236}">
              <a16:creationId xmlns="" xmlns:a16="http://schemas.microsoft.com/office/drawing/2014/main" id="{EC8FF8D1-5A76-4894-979D-90E0BBB9B8C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1" name="CuadroTexto 1310">
          <a:extLst>
            <a:ext uri="{FF2B5EF4-FFF2-40B4-BE49-F238E27FC236}">
              <a16:creationId xmlns="" xmlns:a16="http://schemas.microsoft.com/office/drawing/2014/main" id="{362AFDF1-013D-4BC4-9F53-47F86086534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2" name="CuadroTexto 1311">
          <a:extLst>
            <a:ext uri="{FF2B5EF4-FFF2-40B4-BE49-F238E27FC236}">
              <a16:creationId xmlns="" xmlns:a16="http://schemas.microsoft.com/office/drawing/2014/main" id="{E5A09429-47E7-4369-B09C-D7507C5DA05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3" name="CuadroTexto 1312">
          <a:extLst>
            <a:ext uri="{FF2B5EF4-FFF2-40B4-BE49-F238E27FC236}">
              <a16:creationId xmlns="" xmlns:a16="http://schemas.microsoft.com/office/drawing/2014/main" id="{89D25D6C-AFFA-407C-BA39-2ECD8C0E1A9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4" name="CuadroTexto 1313">
          <a:extLst>
            <a:ext uri="{FF2B5EF4-FFF2-40B4-BE49-F238E27FC236}">
              <a16:creationId xmlns="" xmlns:a16="http://schemas.microsoft.com/office/drawing/2014/main" id="{31C873CB-95C3-41E9-80AF-FF73D0964D9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5" name="CuadroTexto 1314">
          <a:extLst>
            <a:ext uri="{FF2B5EF4-FFF2-40B4-BE49-F238E27FC236}">
              <a16:creationId xmlns="" xmlns:a16="http://schemas.microsoft.com/office/drawing/2014/main" id="{7272F532-AB29-4E9C-9795-06C78097CE9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6" name="CuadroTexto 1315">
          <a:extLst>
            <a:ext uri="{FF2B5EF4-FFF2-40B4-BE49-F238E27FC236}">
              <a16:creationId xmlns="" xmlns:a16="http://schemas.microsoft.com/office/drawing/2014/main" id="{9CFA740A-6B74-4FEF-A594-EC47B3CE40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17" name="CuadroTexto 1316">
          <a:extLst>
            <a:ext uri="{FF2B5EF4-FFF2-40B4-BE49-F238E27FC236}">
              <a16:creationId xmlns="" xmlns:a16="http://schemas.microsoft.com/office/drawing/2014/main" id="{5520AAB1-5AF7-4DA1-A7C4-1D05AB5408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8" name="CuadroTexto 277">
          <a:extLst>
            <a:ext uri="{FF2B5EF4-FFF2-40B4-BE49-F238E27FC236}">
              <a16:creationId xmlns="" xmlns:a16="http://schemas.microsoft.com/office/drawing/2014/main" id="{8F45C2C5-DF74-4A8A-BB2B-FBFCD11787E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19" name="CuadroTexto 286">
          <a:extLst>
            <a:ext uri="{FF2B5EF4-FFF2-40B4-BE49-F238E27FC236}">
              <a16:creationId xmlns="" xmlns:a16="http://schemas.microsoft.com/office/drawing/2014/main" id="{6898DA9F-C1B8-4BA8-97ED-04050B15CA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20" name="CuadroTexto 293">
          <a:extLst>
            <a:ext uri="{FF2B5EF4-FFF2-40B4-BE49-F238E27FC236}">
              <a16:creationId xmlns="" xmlns:a16="http://schemas.microsoft.com/office/drawing/2014/main" id="{60E8A63A-0F13-4C5F-88A3-5CCBD46095A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1" name="CuadroTexto 297">
          <a:extLst>
            <a:ext uri="{FF2B5EF4-FFF2-40B4-BE49-F238E27FC236}">
              <a16:creationId xmlns="" xmlns:a16="http://schemas.microsoft.com/office/drawing/2014/main" id="{9E46130E-F772-490A-B04F-683BF2E441B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2" name="CuadroTexto 304">
          <a:extLst>
            <a:ext uri="{FF2B5EF4-FFF2-40B4-BE49-F238E27FC236}">
              <a16:creationId xmlns="" xmlns:a16="http://schemas.microsoft.com/office/drawing/2014/main" id="{8FD1D5BF-FA76-43BB-B3D3-549773C71BB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3" name="CuadroTexto 311">
          <a:extLst>
            <a:ext uri="{FF2B5EF4-FFF2-40B4-BE49-F238E27FC236}">
              <a16:creationId xmlns="" xmlns:a16="http://schemas.microsoft.com/office/drawing/2014/main" id="{AC8A7EC9-578D-4DFE-B720-AE55E7C04EA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24" name="CuadroTexto 1323">
          <a:extLst>
            <a:ext uri="{FF2B5EF4-FFF2-40B4-BE49-F238E27FC236}">
              <a16:creationId xmlns="" xmlns:a16="http://schemas.microsoft.com/office/drawing/2014/main" id="{07872141-3C9B-4E99-9DB0-4B7C5B69B5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25" name="CuadroTexto 1324">
          <a:extLst>
            <a:ext uri="{FF2B5EF4-FFF2-40B4-BE49-F238E27FC236}">
              <a16:creationId xmlns="" xmlns:a16="http://schemas.microsoft.com/office/drawing/2014/main" id="{0BDB19C2-BDF0-4630-A22D-8F1FACD163B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26" name="CuadroTexto 1325">
          <a:extLst>
            <a:ext uri="{FF2B5EF4-FFF2-40B4-BE49-F238E27FC236}">
              <a16:creationId xmlns="" xmlns:a16="http://schemas.microsoft.com/office/drawing/2014/main" id="{401B44E9-B690-493B-8FE7-7CC11DE8D25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7" name="CuadroTexto 1326">
          <a:extLst>
            <a:ext uri="{FF2B5EF4-FFF2-40B4-BE49-F238E27FC236}">
              <a16:creationId xmlns="" xmlns:a16="http://schemas.microsoft.com/office/drawing/2014/main" id="{EBFBC76A-32EC-4583-90FD-E7D692B0CB4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8" name="CuadroTexto 1327">
          <a:extLst>
            <a:ext uri="{FF2B5EF4-FFF2-40B4-BE49-F238E27FC236}">
              <a16:creationId xmlns="" xmlns:a16="http://schemas.microsoft.com/office/drawing/2014/main" id="{476F2505-1FDF-4C28-8429-328F196895B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29" name="CuadroTexto 1328">
          <a:extLst>
            <a:ext uri="{FF2B5EF4-FFF2-40B4-BE49-F238E27FC236}">
              <a16:creationId xmlns="" xmlns:a16="http://schemas.microsoft.com/office/drawing/2014/main" id="{853ED681-72FA-4EDC-BA8C-C2F3084DB8B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0" name="CuadroTexto 1329">
          <a:extLst>
            <a:ext uri="{FF2B5EF4-FFF2-40B4-BE49-F238E27FC236}">
              <a16:creationId xmlns="" xmlns:a16="http://schemas.microsoft.com/office/drawing/2014/main" id="{46FD2ABF-FE1E-4D15-8FBD-88EA0007367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1" name="CuadroTexto 1330">
          <a:extLst>
            <a:ext uri="{FF2B5EF4-FFF2-40B4-BE49-F238E27FC236}">
              <a16:creationId xmlns="" xmlns:a16="http://schemas.microsoft.com/office/drawing/2014/main" id="{6C79212C-749B-43D6-969C-D54C662026E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2" name="CuadroTexto 1331">
          <a:extLst>
            <a:ext uri="{FF2B5EF4-FFF2-40B4-BE49-F238E27FC236}">
              <a16:creationId xmlns="" xmlns:a16="http://schemas.microsoft.com/office/drawing/2014/main" id="{9FB21493-6A31-4334-AB73-B3949913B7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33" name="CuadroTexto 1332">
          <a:extLst>
            <a:ext uri="{FF2B5EF4-FFF2-40B4-BE49-F238E27FC236}">
              <a16:creationId xmlns="" xmlns:a16="http://schemas.microsoft.com/office/drawing/2014/main" id="{28795243-702F-4B11-9AF9-2F340614014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34" name="CuadroTexto 1333">
          <a:extLst>
            <a:ext uri="{FF2B5EF4-FFF2-40B4-BE49-F238E27FC236}">
              <a16:creationId xmlns="" xmlns:a16="http://schemas.microsoft.com/office/drawing/2014/main" id="{27688D04-F520-48E8-915A-7416053F8ED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35" name="CuadroTexto 1334">
          <a:extLst>
            <a:ext uri="{FF2B5EF4-FFF2-40B4-BE49-F238E27FC236}">
              <a16:creationId xmlns="" xmlns:a16="http://schemas.microsoft.com/office/drawing/2014/main" id="{9B00681D-5EC6-43AA-81E3-478E9FE4FF2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6" name="CuadroTexto 1335">
          <a:extLst>
            <a:ext uri="{FF2B5EF4-FFF2-40B4-BE49-F238E27FC236}">
              <a16:creationId xmlns="" xmlns:a16="http://schemas.microsoft.com/office/drawing/2014/main" id="{F0A4FDE5-7099-48CE-887C-EDD39E96E13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7" name="CuadroTexto 1336">
          <a:extLst>
            <a:ext uri="{FF2B5EF4-FFF2-40B4-BE49-F238E27FC236}">
              <a16:creationId xmlns="" xmlns:a16="http://schemas.microsoft.com/office/drawing/2014/main" id="{77A43F48-DED5-4498-B7A3-389F8CE5771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38" name="CuadroTexto 1337">
          <a:extLst>
            <a:ext uri="{FF2B5EF4-FFF2-40B4-BE49-F238E27FC236}">
              <a16:creationId xmlns="" xmlns:a16="http://schemas.microsoft.com/office/drawing/2014/main" id="{5AC6366C-5E8E-41C6-BE38-411E8646396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39" name="CuadroTexto 1338">
          <a:extLst>
            <a:ext uri="{FF2B5EF4-FFF2-40B4-BE49-F238E27FC236}">
              <a16:creationId xmlns="" xmlns:a16="http://schemas.microsoft.com/office/drawing/2014/main" id="{9180FBBF-9D6C-423C-B913-C1B55552564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0" name="CuadroTexto 1339">
          <a:extLst>
            <a:ext uri="{FF2B5EF4-FFF2-40B4-BE49-F238E27FC236}">
              <a16:creationId xmlns="" xmlns:a16="http://schemas.microsoft.com/office/drawing/2014/main" id="{F3F0E24C-5DB9-48B5-B613-57AA2418380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1" name="CuadroTexto 1340">
          <a:extLst>
            <a:ext uri="{FF2B5EF4-FFF2-40B4-BE49-F238E27FC236}">
              <a16:creationId xmlns="" xmlns:a16="http://schemas.microsoft.com/office/drawing/2014/main" id="{BD9B7EEE-ACB9-4DE2-A300-46448CA3142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2" name="CuadroTexto 277">
          <a:extLst>
            <a:ext uri="{FF2B5EF4-FFF2-40B4-BE49-F238E27FC236}">
              <a16:creationId xmlns="" xmlns:a16="http://schemas.microsoft.com/office/drawing/2014/main" id="{7E8A5214-61EE-4B97-A6C7-CA7654F5FB1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3" name="CuadroTexto 286">
          <a:extLst>
            <a:ext uri="{FF2B5EF4-FFF2-40B4-BE49-F238E27FC236}">
              <a16:creationId xmlns="" xmlns:a16="http://schemas.microsoft.com/office/drawing/2014/main" id="{62C7FB74-CCAD-480D-BFFB-4D3EE619F1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4" name="CuadroTexto 293">
          <a:extLst>
            <a:ext uri="{FF2B5EF4-FFF2-40B4-BE49-F238E27FC236}">
              <a16:creationId xmlns="" xmlns:a16="http://schemas.microsoft.com/office/drawing/2014/main" id="{58DBA705-0CBF-4EA0-8EDA-729624C396B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5" name="CuadroTexto 297">
          <a:extLst>
            <a:ext uri="{FF2B5EF4-FFF2-40B4-BE49-F238E27FC236}">
              <a16:creationId xmlns="" xmlns:a16="http://schemas.microsoft.com/office/drawing/2014/main" id="{D1B14D36-1A1A-4038-9C1A-72E66DE212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6" name="CuadroTexto 304">
          <a:extLst>
            <a:ext uri="{FF2B5EF4-FFF2-40B4-BE49-F238E27FC236}">
              <a16:creationId xmlns="" xmlns:a16="http://schemas.microsoft.com/office/drawing/2014/main" id="{F2C490E4-3E6F-4E7C-9D16-7592E6BACC7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47" name="CuadroTexto 311">
          <a:extLst>
            <a:ext uri="{FF2B5EF4-FFF2-40B4-BE49-F238E27FC236}">
              <a16:creationId xmlns="" xmlns:a16="http://schemas.microsoft.com/office/drawing/2014/main" id="{642A3215-711D-4809-BA0C-4760B833583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8" name="CuadroTexto 1347">
          <a:extLst>
            <a:ext uri="{FF2B5EF4-FFF2-40B4-BE49-F238E27FC236}">
              <a16:creationId xmlns="" xmlns:a16="http://schemas.microsoft.com/office/drawing/2014/main" id="{6A2CA54A-41DC-4D0F-A198-6A0F4B207C3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49" name="CuadroTexto 1348">
          <a:extLst>
            <a:ext uri="{FF2B5EF4-FFF2-40B4-BE49-F238E27FC236}">
              <a16:creationId xmlns="" xmlns:a16="http://schemas.microsoft.com/office/drawing/2014/main" id="{D8E3C185-97AF-4A6C-83E0-3A82DA9ED6F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50" name="CuadroTexto 1349">
          <a:extLst>
            <a:ext uri="{FF2B5EF4-FFF2-40B4-BE49-F238E27FC236}">
              <a16:creationId xmlns="" xmlns:a16="http://schemas.microsoft.com/office/drawing/2014/main" id="{7B172B67-A1BF-4480-BA79-9483EB166A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1" name="CuadroTexto 1350">
          <a:extLst>
            <a:ext uri="{FF2B5EF4-FFF2-40B4-BE49-F238E27FC236}">
              <a16:creationId xmlns="" xmlns:a16="http://schemas.microsoft.com/office/drawing/2014/main" id="{DE7CC0FA-84A4-43D4-AA3F-F041738B51C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2" name="CuadroTexto 1351">
          <a:extLst>
            <a:ext uri="{FF2B5EF4-FFF2-40B4-BE49-F238E27FC236}">
              <a16:creationId xmlns="" xmlns:a16="http://schemas.microsoft.com/office/drawing/2014/main" id="{A9205C36-7572-4670-937A-4DB596C8E49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3" name="CuadroTexto 1352">
          <a:extLst>
            <a:ext uri="{FF2B5EF4-FFF2-40B4-BE49-F238E27FC236}">
              <a16:creationId xmlns="" xmlns:a16="http://schemas.microsoft.com/office/drawing/2014/main" id="{6C293509-E57F-4408-A722-278AB56BA4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54" name="CuadroTexto 1353">
          <a:extLst>
            <a:ext uri="{FF2B5EF4-FFF2-40B4-BE49-F238E27FC236}">
              <a16:creationId xmlns="" xmlns:a16="http://schemas.microsoft.com/office/drawing/2014/main" id="{F0AB06BD-CF35-4414-AFCF-64871A4AE45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55" name="CuadroTexto 1354">
          <a:extLst>
            <a:ext uri="{FF2B5EF4-FFF2-40B4-BE49-F238E27FC236}">
              <a16:creationId xmlns="" xmlns:a16="http://schemas.microsoft.com/office/drawing/2014/main" id="{E1E14BE1-A02B-4082-9CD4-0D7F783D97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56" name="CuadroTexto 1355">
          <a:extLst>
            <a:ext uri="{FF2B5EF4-FFF2-40B4-BE49-F238E27FC236}">
              <a16:creationId xmlns="" xmlns:a16="http://schemas.microsoft.com/office/drawing/2014/main" id="{41E0C6E8-6EBE-4764-A953-BA871639BD7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7" name="CuadroTexto 1356">
          <a:extLst>
            <a:ext uri="{FF2B5EF4-FFF2-40B4-BE49-F238E27FC236}">
              <a16:creationId xmlns="" xmlns:a16="http://schemas.microsoft.com/office/drawing/2014/main" id="{74083D0A-FD00-4002-A54C-6997D1B62C6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8" name="CuadroTexto 1357">
          <a:extLst>
            <a:ext uri="{FF2B5EF4-FFF2-40B4-BE49-F238E27FC236}">
              <a16:creationId xmlns="" xmlns:a16="http://schemas.microsoft.com/office/drawing/2014/main" id="{E168900F-3769-4EE1-9211-95646EDCEEA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59" name="CuadroTexto 1358">
          <a:extLst>
            <a:ext uri="{FF2B5EF4-FFF2-40B4-BE49-F238E27FC236}">
              <a16:creationId xmlns="" xmlns:a16="http://schemas.microsoft.com/office/drawing/2014/main" id="{EE416857-005F-4D12-80DC-025BE51D98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0" name="CuadroTexto 277">
          <a:extLst>
            <a:ext uri="{FF2B5EF4-FFF2-40B4-BE49-F238E27FC236}">
              <a16:creationId xmlns="" xmlns:a16="http://schemas.microsoft.com/office/drawing/2014/main" id="{AFD42414-E825-457A-BD81-B7C60ABC907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1" name="CuadroTexto 286">
          <a:extLst>
            <a:ext uri="{FF2B5EF4-FFF2-40B4-BE49-F238E27FC236}">
              <a16:creationId xmlns="" xmlns:a16="http://schemas.microsoft.com/office/drawing/2014/main" id="{ABB095B4-B581-4373-87EC-DFEEEC8D29C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2" name="CuadroTexto 293">
          <a:extLst>
            <a:ext uri="{FF2B5EF4-FFF2-40B4-BE49-F238E27FC236}">
              <a16:creationId xmlns="" xmlns:a16="http://schemas.microsoft.com/office/drawing/2014/main" id="{58A56FFB-F9AA-4C56-A919-7C416AB3BAB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63" name="CuadroTexto 297">
          <a:extLst>
            <a:ext uri="{FF2B5EF4-FFF2-40B4-BE49-F238E27FC236}">
              <a16:creationId xmlns="" xmlns:a16="http://schemas.microsoft.com/office/drawing/2014/main" id="{99FCBA2B-30B2-40F3-9F74-1F89107E57D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64" name="CuadroTexto 304">
          <a:extLst>
            <a:ext uri="{FF2B5EF4-FFF2-40B4-BE49-F238E27FC236}">
              <a16:creationId xmlns="" xmlns:a16="http://schemas.microsoft.com/office/drawing/2014/main" id="{3566AB28-4307-4455-9C02-6367E1258CF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65" name="CuadroTexto 311">
          <a:extLst>
            <a:ext uri="{FF2B5EF4-FFF2-40B4-BE49-F238E27FC236}">
              <a16:creationId xmlns="" xmlns:a16="http://schemas.microsoft.com/office/drawing/2014/main" id="{448A45B7-EAA3-4F53-9082-D4E70E7F01B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6" name="CuadroTexto 175">
          <a:extLst>
            <a:ext uri="{FF2B5EF4-FFF2-40B4-BE49-F238E27FC236}">
              <a16:creationId xmlns="" xmlns:a16="http://schemas.microsoft.com/office/drawing/2014/main" id="{8CEB0910-49CE-4B99-B935-2041B3A5FA8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7" name="CuadroTexto 184">
          <a:extLst>
            <a:ext uri="{FF2B5EF4-FFF2-40B4-BE49-F238E27FC236}">
              <a16:creationId xmlns="" xmlns:a16="http://schemas.microsoft.com/office/drawing/2014/main" id="{C5276607-ACBC-451A-A477-F09460D7781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68" name="CuadroTexto 191">
          <a:extLst>
            <a:ext uri="{FF2B5EF4-FFF2-40B4-BE49-F238E27FC236}">
              <a16:creationId xmlns="" xmlns:a16="http://schemas.microsoft.com/office/drawing/2014/main" id="{D4C5B4B9-92A6-4E2B-B32B-985BD8695F4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69" name="CuadroTexto 195">
          <a:extLst>
            <a:ext uri="{FF2B5EF4-FFF2-40B4-BE49-F238E27FC236}">
              <a16:creationId xmlns="" xmlns:a16="http://schemas.microsoft.com/office/drawing/2014/main" id="{F1A75550-5E8E-4A0D-9B5C-A9D458E55FC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0" name="CuadroTexto 202">
          <a:extLst>
            <a:ext uri="{FF2B5EF4-FFF2-40B4-BE49-F238E27FC236}">
              <a16:creationId xmlns="" xmlns:a16="http://schemas.microsoft.com/office/drawing/2014/main" id="{E9EC1F7C-CBC3-4563-8D38-CA6D8A7536F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1" name="CuadroTexto 209">
          <a:extLst>
            <a:ext uri="{FF2B5EF4-FFF2-40B4-BE49-F238E27FC236}">
              <a16:creationId xmlns="" xmlns:a16="http://schemas.microsoft.com/office/drawing/2014/main" id="{DA49EE47-91A7-4472-8CC0-B00821F3DA6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2" name="CuadroTexto 1371">
          <a:extLst>
            <a:ext uri="{FF2B5EF4-FFF2-40B4-BE49-F238E27FC236}">
              <a16:creationId xmlns="" xmlns:a16="http://schemas.microsoft.com/office/drawing/2014/main" id="{EEC2CB7A-8679-429C-BFD0-5846F3A4A68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3" name="CuadroTexto 1372">
          <a:extLst>
            <a:ext uri="{FF2B5EF4-FFF2-40B4-BE49-F238E27FC236}">
              <a16:creationId xmlns="" xmlns:a16="http://schemas.microsoft.com/office/drawing/2014/main" id="{F294701C-4BE4-42F4-9A0F-6DFF0BF7515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4" name="CuadroTexto 1373">
          <a:extLst>
            <a:ext uri="{FF2B5EF4-FFF2-40B4-BE49-F238E27FC236}">
              <a16:creationId xmlns="" xmlns:a16="http://schemas.microsoft.com/office/drawing/2014/main" id="{61419338-9270-4615-AF2B-3721415B04C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5" name="CuadroTexto 1374">
          <a:extLst>
            <a:ext uri="{FF2B5EF4-FFF2-40B4-BE49-F238E27FC236}">
              <a16:creationId xmlns="" xmlns:a16="http://schemas.microsoft.com/office/drawing/2014/main" id="{2610EA2A-3A02-4B41-BE92-B42E2A3F280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6" name="CuadroTexto 1375">
          <a:extLst>
            <a:ext uri="{FF2B5EF4-FFF2-40B4-BE49-F238E27FC236}">
              <a16:creationId xmlns="" xmlns:a16="http://schemas.microsoft.com/office/drawing/2014/main" id="{AEB2F98F-D12C-43A1-9D29-20B3AD930A9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77" name="CuadroTexto 1376">
          <a:extLst>
            <a:ext uri="{FF2B5EF4-FFF2-40B4-BE49-F238E27FC236}">
              <a16:creationId xmlns="" xmlns:a16="http://schemas.microsoft.com/office/drawing/2014/main" id="{0F4F2393-7C74-47F8-9610-C979A5CEF4B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8" name="CuadroTexto 1377">
          <a:extLst>
            <a:ext uri="{FF2B5EF4-FFF2-40B4-BE49-F238E27FC236}">
              <a16:creationId xmlns="" xmlns:a16="http://schemas.microsoft.com/office/drawing/2014/main" id="{C4D1852E-8093-4215-8576-68E0DB86CBE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79" name="CuadroTexto 1378">
          <a:extLst>
            <a:ext uri="{FF2B5EF4-FFF2-40B4-BE49-F238E27FC236}">
              <a16:creationId xmlns="" xmlns:a16="http://schemas.microsoft.com/office/drawing/2014/main" id="{EFD0B7C6-E42B-49F8-956B-FC5B6A964E3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80" name="CuadroTexto 1379">
          <a:extLst>
            <a:ext uri="{FF2B5EF4-FFF2-40B4-BE49-F238E27FC236}">
              <a16:creationId xmlns="" xmlns:a16="http://schemas.microsoft.com/office/drawing/2014/main" id="{53AED29A-4F1E-4483-8020-A39BA5E084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1" name="CuadroTexto 1380">
          <a:extLst>
            <a:ext uri="{FF2B5EF4-FFF2-40B4-BE49-F238E27FC236}">
              <a16:creationId xmlns="" xmlns:a16="http://schemas.microsoft.com/office/drawing/2014/main" id="{DFFC1E95-4E85-4987-9C77-B302133B3D1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2" name="CuadroTexto 1381">
          <a:extLst>
            <a:ext uri="{FF2B5EF4-FFF2-40B4-BE49-F238E27FC236}">
              <a16:creationId xmlns="" xmlns:a16="http://schemas.microsoft.com/office/drawing/2014/main" id="{3EF6A2E7-8702-4654-A41C-064DDC8C121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3" name="CuadroTexto 1382">
          <a:extLst>
            <a:ext uri="{FF2B5EF4-FFF2-40B4-BE49-F238E27FC236}">
              <a16:creationId xmlns="" xmlns:a16="http://schemas.microsoft.com/office/drawing/2014/main" id="{9FA0E3E7-7913-406F-869F-37EA055B6F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84" name="CuadroTexto 1383">
          <a:extLst>
            <a:ext uri="{FF2B5EF4-FFF2-40B4-BE49-F238E27FC236}">
              <a16:creationId xmlns="" xmlns:a16="http://schemas.microsoft.com/office/drawing/2014/main" id="{33572379-283F-4BBA-90BC-8A492EDB885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85" name="CuadroTexto 1384">
          <a:extLst>
            <a:ext uri="{FF2B5EF4-FFF2-40B4-BE49-F238E27FC236}">
              <a16:creationId xmlns="" xmlns:a16="http://schemas.microsoft.com/office/drawing/2014/main" id="{2B3936F9-FA26-4F56-8D7B-CB06BE56A86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86" name="CuadroTexto 1385">
          <a:extLst>
            <a:ext uri="{FF2B5EF4-FFF2-40B4-BE49-F238E27FC236}">
              <a16:creationId xmlns="" xmlns:a16="http://schemas.microsoft.com/office/drawing/2014/main" id="{FD36C955-F6D4-455F-B304-651032706C1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7" name="CuadroTexto 1386">
          <a:extLst>
            <a:ext uri="{FF2B5EF4-FFF2-40B4-BE49-F238E27FC236}">
              <a16:creationId xmlns="" xmlns:a16="http://schemas.microsoft.com/office/drawing/2014/main" id="{D7B057BA-1F0E-4770-84E5-0F7F88A5504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8" name="CuadroTexto 1387">
          <a:extLst>
            <a:ext uri="{FF2B5EF4-FFF2-40B4-BE49-F238E27FC236}">
              <a16:creationId xmlns="" xmlns:a16="http://schemas.microsoft.com/office/drawing/2014/main" id="{842DA0E5-DD52-48F7-853D-A630A4432C2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89" name="CuadroTexto 1388">
          <a:extLst>
            <a:ext uri="{FF2B5EF4-FFF2-40B4-BE49-F238E27FC236}">
              <a16:creationId xmlns="" xmlns:a16="http://schemas.microsoft.com/office/drawing/2014/main" id="{DD8E10CA-3D1B-47C1-8247-C9C219BC3E2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0" name="CuadroTexto 1389">
          <a:extLst>
            <a:ext uri="{FF2B5EF4-FFF2-40B4-BE49-F238E27FC236}">
              <a16:creationId xmlns="" xmlns:a16="http://schemas.microsoft.com/office/drawing/2014/main" id="{17BE5F5B-A772-4F4D-B7A2-B0A2ECC3493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1" name="CuadroTexto 1390">
          <a:extLst>
            <a:ext uri="{FF2B5EF4-FFF2-40B4-BE49-F238E27FC236}">
              <a16:creationId xmlns="" xmlns:a16="http://schemas.microsoft.com/office/drawing/2014/main" id="{4A4A3A3F-D024-4584-AF5E-EBB8C2C90A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2" name="CuadroTexto 1391">
          <a:extLst>
            <a:ext uri="{FF2B5EF4-FFF2-40B4-BE49-F238E27FC236}">
              <a16:creationId xmlns="" xmlns:a16="http://schemas.microsoft.com/office/drawing/2014/main" id="{BA50D6AF-5FFB-4067-A611-90D39F2F5E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93" name="CuadroTexto 1392">
          <a:extLst>
            <a:ext uri="{FF2B5EF4-FFF2-40B4-BE49-F238E27FC236}">
              <a16:creationId xmlns="" xmlns:a16="http://schemas.microsoft.com/office/drawing/2014/main" id="{3FCD2B69-7396-41A7-A556-FE567E1C02D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94" name="CuadroTexto 1393">
          <a:extLst>
            <a:ext uri="{FF2B5EF4-FFF2-40B4-BE49-F238E27FC236}">
              <a16:creationId xmlns="" xmlns:a16="http://schemas.microsoft.com/office/drawing/2014/main" id="{55E7B4F8-3A54-4095-83E0-6EEEDFA0424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95" name="CuadroTexto 1394">
          <a:extLst>
            <a:ext uri="{FF2B5EF4-FFF2-40B4-BE49-F238E27FC236}">
              <a16:creationId xmlns="" xmlns:a16="http://schemas.microsoft.com/office/drawing/2014/main" id="{36062B43-2843-46E3-8F84-53E983DF220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6" name="CuadroTexto 1395">
          <a:extLst>
            <a:ext uri="{FF2B5EF4-FFF2-40B4-BE49-F238E27FC236}">
              <a16:creationId xmlns="" xmlns:a16="http://schemas.microsoft.com/office/drawing/2014/main" id="{DFA5508B-FEAF-4F55-B16D-73B2ED27ECD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7" name="CuadroTexto 1396">
          <a:extLst>
            <a:ext uri="{FF2B5EF4-FFF2-40B4-BE49-F238E27FC236}">
              <a16:creationId xmlns="" xmlns:a16="http://schemas.microsoft.com/office/drawing/2014/main" id="{67BA8F6A-21C2-41AE-AF4D-E904DB8CB9C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398" name="CuadroTexto 1397">
          <a:extLst>
            <a:ext uri="{FF2B5EF4-FFF2-40B4-BE49-F238E27FC236}">
              <a16:creationId xmlns="" xmlns:a16="http://schemas.microsoft.com/office/drawing/2014/main" id="{A09718E9-EC90-4F93-9932-593E37C0808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399" name="CuadroTexto 1398">
          <a:extLst>
            <a:ext uri="{FF2B5EF4-FFF2-40B4-BE49-F238E27FC236}">
              <a16:creationId xmlns="" xmlns:a16="http://schemas.microsoft.com/office/drawing/2014/main" id="{FD973AEB-A1E5-454D-A0CE-3EB3EF4B19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0" name="CuadroTexto 1399">
          <a:extLst>
            <a:ext uri="{FF2B5EF4-FFF2-40B4-BE49-F238E27FC236}">
              <a16:creationId xmlns="" xmlns:a16="http://schemas.microsoft.com/office/drawing/2014/main" id="{18BAA768-A51F-4C75-AFD0-798398E2A1A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1" name="CuadroTexto 1400">
          <a:extLst>
            <a:ext uri="{FF2B5EF4-FFF2-40B4-BE49-F238E27FC236}">
              <a16:creationId xmlns="" xmlns:a16="http://schemas.microsoft.com/office/drawing/2014/main" id="{E787506B-0251-4D71-A869-DD9B76B6C42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2" name="CuadroTexto 1401">
          <a:extLst>
            <a:ext uri="{FF2B5EF4-FFF2-40B4-BE49-F238E27FC236}">
              <a16:creationId xmlns="" xmlns:a16="http://schemas.microsoft.com/office/drawing/2014/main" id="{AF34438C-1643-4F0D-AD65-6757D86D5E8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3" name="CuadroTexto 1402">
          <a:extLst>
            <a:ext uri="{FF2B5EF4-FFF2-40B4-BE49-F238E27FC236}">
              <a16:creationId xmlns="" xmlns:a16="http://schemas.microsoft.com/office/drawing/2014/main" id="{120ADB70-A812-439B-8345-482EA15D765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4" name="CuadroTexto 1403">
          <a:extLst>
            <a:ext uri="{FF2B5EF4-FFF2-40B4-BE49-F238E27FC236}">
              <a16:creationId xmlns="" xmlns:a16="http://schemas.microsoft.com/office/drawing/2014/main" id="{0BFA2253-B6A4-48AE-85DE-CE6C20680A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5" name="CuadroTexto 1404">
          <a:extLst>
            <a:ext uri="{FF2B5EF4-FFF2-40B4-BE49-F238E27FC236}">
              <a16:creationId xmlns="" xmlns:a16="http://schemas.microsoft.com/office/drawing/2014/main" id="{39AB6315-F2CB-433D-8466-44BF1C68779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6" name="CuadroTexto 1405">
          <a:extLst>
            <a:ext uri="{FF2B5EF4-FFF2-40B4-BE49-F238E27FC236}">
              <a16:creationId xmlns="" xmlns:a16="http://schemas.microsoft.com/office/drawing/2014/main" id="{AA1C7072-C8BD-4B68-8126-310555812DD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07" name="CuadroTexto 1406">
          <a:extLst>
            <a:ext uri="{FF2B5EF4-FFF2-40B4-BE49-F238E27FC236}">
              <a16:creationId xmlns="" xmlns:a16="http://schemas.microsoft.com/office/drawing/2014/main" id="{2ECB62C7-0804-40D7-AEFE-AFFAF4374BA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8" name="CuadroTexto 1407">
          <a:extLst>
            <a:ext uri="{FF2B5EF4-FFF2-40B4-BE49-F238E27FC236}">
              <a16:creationId xmlns="" xmlns:a16="http://schemas.microsoft.com/office/drawing/2014/main" id="{CBE8A76A-7B41-4BA3-A9C3-CC0BE82C2FC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09" name="CuadroTexto 1408">
          <a:extLst>
            <a:ext uri="{FF2B5EF4-FFF2-40B4-BE49-F238E27FC236}">
              <a16:creationId xmlns="" xmlns:a16="http://schemas.microsoft.com/office/drawing/2014/main" id="{74218711-D83B-4784-BC7D-339F70D9360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10" name="CuadroTexto 1409">
          <a:extLst>
            <a:ext uri="{FF2B5EF4-FFF2-40B4-BE49-F238E27FC236}">
              <a16:creationId xmlns="" xmlns:a16="http://schemas.microsoft.com/office/drawing/2014/main" id="{5146781F-3B8A-41BC-85EB-858DE7CDF66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1" name="CuadroTexto 1410">
          <a:extLst>
            <a:ext uri="{FF2B5EF4-FFF2-40B4-BE49-F238E27FC236}">
              <a16:creationId xmlns="" xmlns:a16="http://schemas.microsoft.com/office/drawing/2014/main" id="{AF458995-0E4D-4CB1-BA3F-EEC09666C11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2" name="CuadroTexto 1411">
          <a:extLst>
            <a:ext uri="{FF2B5EF4-FFF2-40B4-BE49-F238E27FC236}">
              <a16:creationId xmlns="" xmlns:a16="http://schemas.microsoft.com/office/drawing/2014/main" id="{F34E3C42-C7C8-4AD7-92FC-A74C1F3949F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3" name="CuadroTexto 1412">
          <a:extLst>
            <a:ext uri="{FF2B5EF4-FFF2-40B4-BE49-F238E27FC236}">
              <a16:creationId xmlns="" xmlns:a16="http://schemas.microsoft.com/office/drawing/2014/main" id="{EB19CBCE-3C63-44FE-94C0-5C01F50825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14" name="CuadroTexto 175">
          <a:extLst>
            <a:ext uri="{FF2B5EF4-FFF2-40B4-BE49-F238E27FC236}">
              <a16:creationId xmlns="" xmlns:a16="http://schemas.microsoft.com/office/drawing/2014/main" id="{B88C7C2B-DFFB-4874-8FFB-10431B93DB4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15" name="CuadroTexto 184">
          <a:extLst>
            <a:ext uri="{FF2B5EF4-FFF2-40B4-BE49-F238E27FC236}">
              <a16:creationId xmlns="" xmlns:a16="http://schemas.microsoft.com/office/drawing/2014/main" id="{2344480A-75DF-4E28-8660-934007A023A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16" name="CuadroTexto 191">
          <a:extLst>
            <a:ext uri="{FF2B5EF4-FFF2-40B4-BE49-F238E27FC236}">
              <a16:creationId xmlns="" xmlns:a16="http://schemas.microsoft.com/office/drawing/2014/main" id="{C9531A92-2B13-436C-BA5D-604161A381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7" name="CuadroTexto 195">
          <a:extLst>
            <a:ext uri="{FF2B5EF4-FFF2-40B4-BE49-F238E27FC236}">
              <a16:creationId xmlns="" xmlns:a16="http://schemas.microsoft.com/office/drawing/2014/main" id="{0CBBAC7B-7D4F-4D2C-A6A1-5FCA016ADCB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8" name="CuadroTexto 202">
          <a:extLst>
            <a:ext uri="{FF2B5EF4-FFF2-40B4-BE49-F238E27FC236}">
              <a16:creationId xmlns="" xmlns:a16="http://schemas.microsoft.com/office/drawing/2014/main" id="{80F7F8CF-157D-4C0F-ABA6-7BF5865CF6F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19" name="CuadroTexto 209">
          <a:extLst>
            <a:ext uri="{FF2B5EF4-FFF2-40B4-BE49-F238E27FC236}">
              <a16:creationId xmlns="" xmlns:a16="http://schemas.microsoft.com/office/drawing/2014/main" id="{8865C47F-1153-49D4-903B-E30D25BE23A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0" name="CuadroTexto 1419">
          <a:extLst>
            <a:ext uri="{FF2B5EF4-FFF2-40B4-BE49-F238E27FC236}">
              <a16:creationId xmlns="" xmlns:a16="http://schemas.microsoft.com/office/drawing/2014/main" id="{FA6F66C2-5074-4534-8410-DD902A3E221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1" name="CuadroTexto 1420">
          <a:extLst>
            <a:ext uri="{FF2B5EF4-FFF2-40B4-BE49-F238E27FC236}">
              <a16:creationId xmlns="" xmlns:a16="http://schemas.microsoft.com/office/drawing/2014/main" id="{8ED682A7-F4C8-440C-A5CB-63DFA1E0DD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2" name="CuadroTexto 1421">
          <a:extLst>
            <a:ext uri="{FF2B5EF4-FFF2-40B4-BE49-F238E27FC236}">
              <a16:creationId xmlns="" xmlns:a16="http://schemas.microsoft.com/office/drawing/2014/main" id="{3A345979-0C24-4F73-A178-1DB1EEA487E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23" name="CuadroTexto 1422">
          <a:extLst>
            <a:ext uri="{FF2B5EF4-FFF2-40B4-BE49-F238E27FC236}">
              <a16:creationId xmlns="" xmlns:a16="http://schemas.microsoft.com/office/drawing/2014/main" id="{BC7B648D-FB1E-4C05-8697-B38EEC6B2D5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24" name="CuadroTexto 1423">
          <a:extLst>
            <a:ext uri="{FF2B5EF4-FFF2-40B4-BE49-F238E27FC236}">
              <a16:creationId xmlns="" xmlns:a16="http://schemas.microsoft.com/office/drawing/2014/main" id="{13817BC4-55E5-4C66-B508-B8E96BFFB0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25" name="CuadroTexto 1424">
          <a:extLst>
            <a:ext uri="{FF2B5EF4-FFF2-40B4-BE49-F238E27FC236}">
              <a16:creationId xmlns="" xmlns:a16="http://schemas.microsoft.com/office/drawing/2014/main" id="{E7F3E2F3-2DAB-4FEA-A20B-7E76A90879F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6" name="CuadroTexto 1425">
          <a:extLst>
            <a:ext uri="{FF2B5EF4-FFF2-40B4-BE49-F238E27FC236}">
              <a16:creationId xmlns="" xmlns:a16="http://schemas.microsoft.com/office/drawing/2014/main" id="{40BF4B39-F660-4C53-839A-3992AA2D30C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7" name="CuadroTexto 1426">
          <a:extLst>
            <a:ext uri="{FF2B5EF4-FFF2-40B4-BE49-F238E27FC236}">
              <a16:creationId xmlns="" xmlns:a16="http://schemas.microsoft.com/office/drawing/2014/main" id="{A0626D43-2DE3-4E55-802A-1FEAEE133B0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28" name="CuadroTexto 1427">
          <a:extLst>
            <a:ext uri="{FF2B5EF4-FFF2-40B4-BE49-F238E27FC236}">
              <a16:creationId xmlns="" xmlns:a16="http://schemas.microsoft.com/office/drawing/2014/main" id="{3F808CC0-F311-485A-A16C-1D47AE787B0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29" name="CuadroTexto 1428">
          <a:extLst>
            <a:ext uri="{FF2B5EF4-FFF2-40B4-BE49-F238E27FC236}">
              <a16:creationId xmlns="" xmlns:a16="http://schemas.microsoft.com/office/drawing/2014/main" id="{128CF3C0-25A9-4400-870F-CF1DD7F3FCF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0" name="CuadroTexto 1429">
          <a:extLst>
            <a:ext uri="{FF2B5EF4-FFF2-40B4-BE49-F238E27FC236}">
              <a16:creationId xmlns="" xmlns:a16="http://schemas.microsoft.com/office/drawing/2014/main" id="{663A9C67-E288-4810-AB3A-859D3FBA9C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1" name="CuadroTexto 1430">
          <a:extLst>
            <a:ext uri="{FF2B5EF4-FFF2-40B4-BE49-F238E27FC236}">
              <a16:creationId xmlns="" xmlns:a16="http://schemas.microsoft.com/office/drawing/2014/main" id="{A37A11A0-0DCD-4E51-888D-DDEFC6A2414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2" name="CuadroTexto 1431">
          <a:extLst>
            <a:ext uri="{FF2B5EF4-FFF2-40B4-BE49-F238E27FC236}">
              <a16:creationId xmlns="" xmlns:a16="http://schemas.microsoft.com/office/drawing/2014/main" id="{F94ABC36-6427-4432-8E71-832531ADEE7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3" name="CuadroTexto 1432">
          <a:extLst>
            <a:ext uri="{FF2B5EF4-FFF2-40B4-BE49-F238E27FC236}">
              <a16:creationId xmlns="" xmlns:a16="http://schemas.microsoft.com/office/drawing/2014/main" id="{9A273D28-40C0-4A60-B128-8315A70F3E5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4" name="CuadroTexto 1433">
          <a:extLst>
            <a:ext uri="{FF2B5EF4-FFF2-40B4-BE49-F238E27FC236}">
              <a16:creationId xmlns="" xmlns:a16="http://schemas.microsoft.com/office/drawing/2014/main" id="{58F06599-EB69-4578-838B-D1EB2CD8A10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5" name="CuadroTexto 1434">
          <a:extLst>
            <a:ext uri="{FF2B5EF4-FFF2-40B4-BE49-F238E27FC236}">
              <a16:creationId xmlns="" xmlns:a16="http://schemas.microsoft.com/office/drawing/2014/main" id="{93C5AE57-E513-4660-B011-F98BA94A468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6" name="CuadroTexto 1435">
          <a:extLst>
            <a:ext uri="{FF2B5EF4-FFF2-40B4-BE49-F238E27FC236}">
              <a16:creationId xmlns="" xmlns:a16="http://schemas.microsoft.com/office/drawing/2014/main" id="{F173BAEC-53E6-4899-B3F3-9C2D47790B2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37" name="CuadroTexto 1436">
          <a:extLst>
            <a:ext uri="{FF2B5EF4-FFF2-40B4-BE49-F238E27FC236}">
              <a16:creationId xmlns="" xmlns:a16="http://schemas.microsoft.com/office/drawing/2014/main" id="{BCD6720C-004C-4F94-A12D-D3811B59D04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8" name="CuadroTexto 277">
          <a:extLst>
            <a:ext uri="{FF2B5EF4-FFF2-40B4-BE49-F238E27FC236}">
              <a16:creationId xmlns="" xmlns:a16="http://schemas.microsoft.com/office/drawing/2014/main" id="{E27D7C22-6C82-40C2-BE03-6DEA91C711A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39" name="CuadroTexto 286">
          <a:extLst>
            <a:ext uri="{FF2B5EF4-FFF2-40B4-BE49-F238E27FC236}">
              <a16:creationId xmlns="" xmlns:a16="http://schemas.microsoft.com/office/drawing/2014/main" id="{10F29DE9-9254-4B5B-A1FD-636F892B078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40" name="CuadroTexto 293">
          <a:extLst>
            <a:ext uri="{FF2B5EF4-FFF2-40B4-BE49-F238E27FC236}">
              <a16:creationId xmlns="" xmlns:a16="http://schemas.microsoft.com/office/drawing/2014/main" id="{1FCC4D23-9C58-4F2B-AB99-94B53A1443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1" name="CuadroTexto 297">
          <a:extLst>
            <a:ext uri="{FF2B5EF4-FFF2-40B4-BE49-F238E27FC236}">
              <a16:creationId xmlns="" xmlns:a16="http://schemas.microsoft.com/office/drawing/2014/main" id="{45C8C01A-A0CC-4073-9509-86607A58EE3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2" name="CuadroTexto 304">
          <a:extLst>
            <a:ext uri="{FF2B5EF4-FFF2-40B4-BE49-F238E27FC236}">
              <a16:creationId xmlns="" xmlns:a16="http://schemas.microsoft.com/office/drawing/2014/main" id="{D54688E8-CD10-4F31-BFC3-E14F2715B8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3" name="CuadroTexto 311">
          <a:extLst>
            <a:ext uri="{FF2B5EF4-FFF2-40B4-BE49-F238E27FC236}">
              <a16:creationId xmlns="" xmlns:a16="http://schemas.microsoft.com/office/drawing/2014/main" id="{E1E4A5E8-2668-40D6-855D-6EDF0FC49CA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44" name="CuadroTexto 1443">
          <a:extLst>
            <a:ext uri="{FF2B5EF4-FFF2-40B4-BE49-F238E27FC236}">
              <a16:creationId xmlns="" xmlns:a16="http://schemas.microsoft.com/office/drawing/2014/main" id="{CD84D2A6-BA09-4CEB-B025-23D84BF975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45" name="CuadroTexto 1444">
          <a:extLst>
            <a:ext uri="{FF2B5EF4-FFF2-40B4-BE49-F238E27FC236}">
              <a16:creationId xmlns="" xmlns:a16="http://schemas.microsoft.com/office/drawing/2014/main" id="{2B0141DD-9785-4590-9B71-3EA98FAFED1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46" name="CuadroTexto 1445">
          <a:extLst>
            <a:ext uri="{FF2B5EF4-FFF2-40B4-BE49-F238E27FC236}">
              <a16:creationId xmlns="" xmlns:a16="http://schemas.microsoft.com/office/drawing/2014/main" id="{879AD989-3831-490B-A4E2-B049F631F50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7" name="CuadroTexto 1446">
          <a:extLst>
            <a:ext uri="{FF2B5EF4-FFF2-40B4-BE49-F238E27FC236}">
              <a16:creationId xmlns="" xmlns:a16="http://schemas.microsoft.com/office/drawing/2014/main" id="{85F5415E-EC39-47CA-83FD-D567E2A3581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8" name="CuadroTexto 1447">
          <a:extLst>
            <a:ext uri="{FF2B5EF4-FFF2-40B4-BE49-F238E27FC236}">
              <a16:creationId xmlns="" xmlns:a16="http://schemas.microsoft.com/office/drawing/2014/main" id="{3996B7E7-AAE3-4740-BB5D-1C0C371FDB5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49" name="CuadroTexto 1448">
          <a:extLst>
            <a:ext uri="{FF2B5EF4-FFF2-40B4-BE49-F238E27FC236}">
              <a16:creationId xmlns="" xmlns:a16="http://schemas.microsoft.com/office/drawing/2014/main" id="{7B952A28-E558-4085-85CC-C102284257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0" name="CuadroTexto 1449">
          <a:extLst>
            <a:ext uri="{FF2B5EF4-FFF2-40B4-BE49-F238E27FC236}">
              <a16:creationId xmlns="" xmlns:a16="http://schemas.microsoft.com/office/drawing/2014/main" id="{5159E230-C3BE-45EF-A34B-1513AEE43F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1" name="CuadroTexto 1450">
          <a:extLst>
            <a:ext uri="{FF2B5EF4-FFF2-40B4-BE49-F238E27FC236}">
              <a16:creationId xmlns="" xmlns:a16="http://schemas.microsoft.com/office/drawing/2014/main" id="{958A2F23-3A29-40B9-9C83-A271DB33209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2" name="CuadroTexto 1451">
          <a:extLst>
            <a:ext uri="{FF2B5EF4-FFF2-40B4-BE49-F238E27FC236}">
              <a16:creationId xmlns="" xmlns:a16="http://schemas.microsoft.com/office/drawing/2014/main" id="{AEA3DCD1-90B4-400F-BD43-281AF6FAEA7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53" name="CuadroTexto 1452">
          <a:extLst>
            <a:ext uri="{FF2B5EF4-FFF2-40B4-BE49-F238E27FC236}">
              <a16:creationId xmlns="" xmlns:a16="http://schemas.microsoft.com/office/drawing/2014/main" id="{74A524DD-1427-4DEB-AC82-5CF352C234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54" name="CuadroTexto 1453">
          <a:extLst>
            <a:ext uri="{FF2B5EF4-FFF2-40B4-BE49-F238E27FC236}">
              <a16:creationId xmlns="" xmlns:a16="http://schemas.microsoft.com/office/drawing/2014/main" id="{113C54A4-921C-427F-BC5A-576CB155F84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55" name="CuadroTexto 1454">
          <a:extLst>
            <a:ext uri="{FF2B5EF4-FFF2-40B4-BE49-F238E27FC236}">
              <a16:creationId xmlns="" xmlns:a16="http://schemas.microsoft.com/office/drawing/2014/main" id="{4738A03D-4310-438E-A227-D8E934F8D7E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6" name="CuadroTexto 1455">
          <a:extLst>
            <a:ext uri="{FF2B5EF4-FFF2-40B4-BE49-F238E27FC236}">
              <a16:creationId xmlns="" xmlns:a16="http://schemas.microsoft.com/office/drawing/2014/main" id="{1FE9368D-735E-428A-8EC2-FA68836F213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7" name="CuadroTexto 1456">
          <a:extLst>
            <a:ext uri="{FF2B5EF4-FFF2-40B4-BE49-F238E27FC236}">
              <a16:creationId xmlns="" xmlns:a16="http://schemas.microsoft.com/office/drawing/2014/main" id="{87303276-7AAF-42C7-AB0F-F4DDCE0B4D7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58" name="CuadroTexto 1457">
          <a:extLst>
            <a:ext uri="{FF2B5EF4-FFF2-40B4-BE49-F238E27FC236}">
              <a16:creationId xmlns="" xmlns:a16="http://schemas.microsoft.com/office/drawing/2014/main" id="{533EBC2B-04F4-4F39-A12F-481C892B226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59" name="CuadroTexto 1458">
          <a:extLst>
            <a:ext uri="{FF2B5EF4-FFF2-40B4-BE49-F238E27FC236}">
              <a16:creationId xmlns="" xmlns:a16="http://schemas.microsoft.com/office/drawing/2014/main" id="{EC2E50FA-34F1-49EF-A4D8-7E909871AB2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0" name="CuadroTexto 1459">
          <a:extLst>
            <a:ext uri="{FF2B5EF4-FFF2-40B4-BE49-F238E27FC236}">
              <a16:creationId xmlns="" xmlns:a16="http://schemas.microsoft.com/office/drawing/2014/main" id="{AE5889C5-4299-40C4-A13D-BD390AE975C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1" name="CuadroTexto 1460">
          <a:extLst>
            <a:ext uri="{FF2B5EF4-FFF2-40B4-BE49-F238E27FC236}">
              <a16:creationId xmlns="" xmlns:a16="http://schemas.microsoft.com/office/drawing/2014/main" id="{7CC26B0B-4151-4712-8346-4EB6E131BB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2" name="CuadroTexto 175">
          <a:extLst>
            <a:ext uri="{FF2B5EF4-FFF2-40B4-BE49-F238E27FC236}">
              <a16:creationId xmlns="" xmlns:a16="http://schemas.microsoft.com/office/drawing/2014/main" id="{67E7DBB7-4BC8-41AE-B62F-D930075142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3" name="CuadroTexto 184">
          <a:extLst>
            <a:ext uri="{FF2B5EF4-FFF2-40B4-BE49-F238E27FC236}">
              <a16:creationId xmlns="" xmlns:a16="http://schemas.microsoft.com/office/drawing/2014/main" id="{18488B05-27B6-450B-A3DA-F8EEFF54185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4" name="CuadroTexto 191">
          <a:extLst>
            <a:ext uri="{FF2B5EF4-FFF2-40B4-BE49-F238E27FC236}">
              <a16:creationId xmlns="" xmlns:a16="http://schemas.microsoft.com/office/drawing/2014/main" id="{C2BB1FF5-896A-473D-AED1-9019D3221E2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5" name="CuadroTexto 195">
          <a:extLst>
            <a:ext uri="{FF2B5EF4-FFF2-40B4-BE49-F238E27FC236}">
              <a16:creationId xmlns="" xmlns:a16="http://schemas.microsoft.com/office/drawing/2014/main" id="{AD7FD5BE-A478-4E0E-8870-A76DAD12E3C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6" name="CuadroTexto 202">
          <a:extLst>
            <a:ext uri="{FF2B5EF4-FFF2-40B4-BE49-F238E27FC236}">
              <a16:creationId xmlns="" xmlns:a16="http://schemas.microsoft.com/office/drawing/2014/main" id="{4E1FD7E3-27CE-411C-A838-280D6C0E5EE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67" name="CuadroTexto 209">
          <a:extLst>
            <a:ext uri="{FF2B5EF4-FFF2-40B4-BE49-F238E27FC236}">
              <a16:creationId xmlns="" xmlns:a16="http://schemas.microsoft.com/office/drawing/2014/main" id="{8FA61A93-460A-4E3C-835A-D16D66772C7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8" name="CuadroTexto 1467">
          <a:extLst>
            <a:ext uri="{FF2B5EF4-FFF2-40B4-BE49-F238E27FC236}">
              <a16:creationId xmlns="" xmlns:a16="http://schemas.microsoft.com/office/drawing/2014/main" id="{021E8178-3EC6-4A98-8CD4-96B3FC53DD1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69" name="CuadroTexto 1468">
          <a:extLst>
            <a:ext uri="{FF2B5EF4-FFF2-40B4-BE49-F238E27FC236}">
              <a16:creationId xmlns="" xmlns:a16="http://schemas.microsoft.com/office/drawing/2014/main" id="{66C6233C-4EBC-42EA-B4B5-E1A99139F31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70" name="CuadroTexto 1469">
          <a:extLst>
            <a:ext uri="{FF2B5EF4-FFF2-40B4-BE49-F238E27FC236}">
              <a16:creationId xmlns="" xmlns:a16="http://schemas.microsoft.com/office/drawing/2014/main" id="{330FC273-65CA-475C-881E-4E37E92FE69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1" name="CuadroTexto 1470">
          <a:extLst>
            <a:ext uri="{FF2B5EF4-FFF2-40B4-BE49-F238E27FC236}">
              <a16:creationId xmlns="" xmlns:a16="http://schemas.microsoft.com/office/drawing/2014/main" id="{098AADF4-7D98-438B-92E9-A2E3BBB8B26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2" name="CuadroTexto 1471">
          <a:extLst>
            <a:ext uri="{FF2B5EF4-FFF2-40B4-BE49-F238E27FC236}">
              <a16:creationId xmlns="" xmlns:a16="http://schemas.microsoft.com/office/drawing/2014/main" id="{74D99ED1-1B2B-43C6-AD85-515D30B1481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3" name="CuadroTexto 1472">
          <a:extLst>
            <a:ext uri="{FF2B5EF4-FFF2-40B4-BE49-F238E27FC236}">
              <a16:creationId xmlns="" xmlns:a16="http://schemas.microsoft.com/office/drawing/2014/main" id="{C95890B8-F292-4C83-8823-D0F68D36E8F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74" name="CuadroTexto 1473">
          <a:extLst>
            <a:ext uri="{FF2B5EF4-FFF2-40B4-BE49-F238E27FC236}">
              <a16:creationId xmlns="" xmlns:a16="http://schemas.microsoft.com/office/drawing/2014/main" id="{269D8700-823D-440B-96A6-21C199DC6B6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75" name="CuadroTexto 1474">
          <a:extLst>
            <a:ext uri="{FF2B5EF4-FFF2-40B4-BE49-F238E27FC236}">
              <a16:creationId xmlns="" xmlns:a16="http://schemas.microsoft.com/office/drawing/2014/main" id="{82F06A83-8BC8-428D-820E-1B9B619D54F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76" name="CuadroTexto 1475">
          <a:extLst>
            <a:ext uri="{FF2B5EF4-FFF2-40B4-BE49-F238E27FC236}">
              <a16:creationId xmlns="" xmlns:a16="http://schemas.microsoft.com/office/drawing/2014/main" id="{788536B3-91D9-46E6-91BD-890E4E65FD6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7" name="CuadroTexto 1476">
          <a:extLst>
            <a:ext uri="{FF2B5EF4-FFF2-40B4-BE49-F238E27FC236}">
              <a16:creationId xmlns="" xmlns:a16="http://schemas.microsoft.com/office/drawing/2014/main" id="{A5A224FA-0DFE-4EBD-A32B-F28BA95E986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8" name="CuadroTexto 1477">
          <a:extLst>
            <a:ext uri="{FF2B5EF4-FFF2-40B4-BE49-F238E27FC236}">
              <a16:creationId xmlns="" xmlns:a16="http://schemas.microsoft.com/office/drawing/2014/main" id="{43289A00-3675-4CED-B2A6-0705583026E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79" name="CuadroTexto 1478">
          <a:extLst>
            <a:ext uri="{FF2B5EF4-FFF2-40B4-BE49-F238E27FC236}">
              <a16:creationId xmlns="" xmlns:a16="http://schemas.microsoft.com/office/drawing/2014/main" id="{649C54C3-73B0-43AF-B2F7-0B05B893AE0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0" name="CuadroTexto 1479">
          <a:extLst>
            <a:ext uri="{FF2B5EF4-FFF2-40B4-BE49-F238E27FC236}">
              <a16:creationId xmlns="" xmlns:a16="http://schemas.microsoft.com/office/drawing/2014/main" id="{1D7EFF7A-354C-4F94-A55A-098C1B09B5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1" name="CuadroTexto 1480">
          <a:extLst>
            <a:ext uri="{FF2B5EF4-FFF2-40B4-BE49-F238E27FC236}">
              <a16:creationId xmlns="" xmlns:a16="http://schemas.microsoft.com/office/drawing/2014/main" id="{7A68E3A8-4245-4A15-A452-D0E57BA4BB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2" name="CuadroTexto 1481">
          <a:extLst>
            <a:ext uri="{FF2B5EF4-FFF2-40B4-BE49-F238E27FC236}">
              <a16:creationId xmlns="" xmlns:a16="http://schemas.microsoft.com/office/drawing/2014/main" id="{9DC46F17-81C7-4D3B-A178-9E7958ABDCF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83" name="CuadroTexto 1482">
          <a:extLst>
            <a:ext uri="{FF2B5EF4-FFF2-40B4-BE49-F238E27FC236}">
              <a16:creationId xmlns="" xmlns:a16="http://schemas.microsoft.com/office/drawing/2014/main" id="{DEE234D6-7D26-4385-A3C3-806ED2137E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84" name="CuadroTexto 1483">
          <a:extLst>
            <a:ext uri="{FF2B5EF4-FFF2-40B4-BE49-F238E27FC236}">
              <a16:creationId xmlns="" xmlns:a16="http://schemas.microsoft.com/office/drawing/2014/main" id="{350A112E-DE5E-4FCE-BE12-3E376EF1AA6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85" name="CuadroTexto 1484">
          <a:extLst>
            <a:ext uri="{FF2B5EF4-FFF2-40B4-BE49-F238E27FC236}">
              <a16:creationId xmlns="" xmlns:a16="http://schemas.microsoft.com/office/drawing/2014/main" id="{7C138C84-C0E0-4B34-B90B-963A0B81291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6" name="CuadroTexto 1485">
          <a:extLst>
            <a:ext uri="{FF2B5EF4-FFF2-40B4-BE49-F238E27FC236}">
              <a16:creationId xmlns="" xmlns:a16="http://schemas.microsoft.com/office/drawing/2014/main" id="{A2333F2B-A4A5-4F95-8FA1-0911CA7A132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7" name="CuadroTexto 1486">
          <a:extLst>
            <a:ext uri="{FF2B5EF4-FFF2-40B4-BE49-F238E27FC236}">
              <a16:creationId xmlns="" xmlns:a16="http://schemas.microsoft.com/office/drawing/2014/main" id="{0B09D5E3-524A-47B6-9E2F-FCB427B327B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88" name="CuadroTexto 1487">
          <a:extLst>
            <a:ext uri="{FF2B5EF4-FFF2-40B4-BE49-F238E27FC236}">
              <a16:creationId xmlns="" xmlns:a16="http://schemas.microsoft.com/office/drawing/2014/main" id="{9861C27E-B6E4-4CF1-A400-595677B89AE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89" name="CuadroTexto 1488">
          <a:extLst>
            <a:ext uri="{FF2B5EF4-FFF2-40B4-BE49-F238E27FC236}">
              <a16:creationId xmlns="" xmlns:a16="http://schemas.microsoft.com/office/drawing/2014/main" id="{11544DEF-AD45-47C4-96BE-16C50888C4B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0" name="CuadroTexto 1489">
          <a:extLst>
            <a:ext uri="{FF2B5EF4-FFF2-40B4-BE49-F238E27FC236}">
              <a16:creationId xmlns="" xmlns:a16="http://schemas.microsoft.com/office/drawing/2014/main" id="{3AF385A4-0AC1-4C57-A798-89990F737F5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1" name="CuadroTexto 1490">
          <a:extLst>
            <a:ext uri="{FF2B5EF4-FFF2-40B4-BE49-F238E27FC236}">
              <a16:creationId xmlns="" xmlns:a16="http://schemas.microsoft.com/office/drawing/2014/main" id="{024807B6-90BA-4781-BE95-2312F0B95CD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2" name="CuadroTexto 1491">
          <a:extLst>
            <a:ext uri="{FF2B5EF4-FFF2-40B4-BE49-F238E27FC236}">
              <a16:creationId xmlns="" xmlns:a16="http://schemas.microsoft.com/office/drawing/2014/main" id="{ED58BF94-24A3-4956-83C6-6725A169160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3" name="CuadroTexto 1492">
          <a:extLst>
            <a:ext uri="{FF2B5EF4-FFF2-40B4-BE49-F238E27FC236}">
              <a16:creationId xmlns="" xmlns:a16="http://schemas.microsoft.com/office/drawing/2014/main" id="{9D419E37-20F5-4756-860A-648281F2396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4" name="CuadroTexto 1493">
          <a:extLst>
            <a:ext uri="{FF2B5EF4-FFF2-40B4-BE49-F238E27FC236}">
              <a16:creationId xmlns="" xmlns:a16="http://schemas.microsoft.com/office/drawing/2014/main" id="{6AA6D74D-CB9F-4D6A-B60A-912A79D7769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5" name="CuadroTexto 1494">
          <a:extLst>
            <a:ext uri="{FF2B5EF4-FFF2-40B4-BE49-F238E27FC236}">
              <a16:creationId xmlns="" xmlns:a16="http://schemas.microsoft.com/office/drawing/2014/main" id="{5F6F0DBC-8BBD-4AB4-8F7B-FE59E74384C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6" name="CuadroTexto 1495">
          <a:extLst>
            <a:ext uri="{FF2B5EF4-FFF2-40B4-BE49-F238E27FC236}">
              <a16:creationId xmlns="" xmlns:a16="http://schemas.microsoft.com/office/drawing/2014/main" id="{7C242EE4-0A9B-4CBC-997A-34562176FD6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497" name="CuadroTexto 1496">
          <a:extLst>
            <a:ext uri="{FF2B5EF4-FFF2-40B4-BE49-F238E27FC236}">
              <a16:creationId xmlns="" xmlns:a16="http://schemas.microsoft.com/office/drawing/2014/main" id="{03FFA5F8-D91C-49A3-82E0-29DD59023CE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8" name="CuadroTexto 1497">
          <a:extLst>
            <a:ext uri="{FF2B5EF4-FFF2-40B4-BE49-F238E27FC236}">
              <a16:creationId xmlns="" xmlns:a16="http://schemas.microsoft.com/office/drawing/2014/main" id="{0E553B89-5CA1-4717-9588-D4C39B35BB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499" name="CuadroTexto 1498">
          <a:extLst>
            <a:ext uri="{FF2B5EF4-FFF2-40B4-BE49-F238E27FC236}">
              <a16:creationId xmlns="" xmlns:a16="http://schemas.microsoft.com/office/drawing/2014/main" id="{BACC499B-FC10-490D-BC25-26E08346308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00" name="CuadroTexto 1499">
          <a:extLst>
            <a:ext uri="{FF2B5EF4-FFF2-40B4-BE49-F238E27FC236}">
              <a16:creationId xmlns="" xmlns:a16="http://schemas.microsoft.com/office/drawing/2014/main" id="{ADE9BA0D-F1EB-4565-A508-46BEAB8AA48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1" name="CuadroTexto 1500">
          <a:extLst>
            <a:ext uri="{FF2B5EF4-FFF2-40B4-BE49-F238E27FC236}">
              <a16:creationId xmlns="" xmlns:a16="http://schemas.microsoft.com/office/drawing/2014/main" id="{F2CF23F7-8E25-4740-9EA4-23831DCF4DD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2" name="CuadroTexto 1501">
          <a:extLst>
            <a:ext uri="{FF2B5EF4-FFF2-40B4-BE49-F238E27FC236}">
              <a16:creationId xmlns="" xmlns:a16="http://schemas.microsoft.com/office/drawing/2014/main" id="{8DB3ED67-46C8-4775-9A30-29669423814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3" name="CuadroTexto 1502">
          <a:extLst>
            <a:ext uri="{FF2B5EF4-FFF2-40B4-BE49-F238E27FC236}">
              <a16:creationId xmlns="" xmlns:a16="http://schemas.microsoft.com/office/drawing/2014/main" id="{99772EB6-249B-4B3A-8078-D67F88A3B62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04" name="CuadroTexto 1503">
          <a:extLst>
            <a:ext uri="{FF2B5EF4-FFF2-40B4-BE49-F238E27FC236}">
              <a16:creationId xmlns="" xmlns:a16="http://schemas.microsoft.com/office/drawing/2014/main" id="{2EDC863A-5483-4B69-8D65-21810F6E79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05" name="CuadroTexto 1504">
          <a:extLst>
            <a:ext uri="{FF2B5EF4-FFF2-40B4-BE49-F238E27FC236}">
              <a16:creationId xmlns="" xmlns:a16="http://schemas.microsoft.com/office/drawing/2014/main" id="{BBF26DCC-6CE1-45AD-AB0E-3B4A8CCCDC1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06" name="CuadroTexto 1505">
          <a:extLst>
            <a:ext uri="{FF2B5EF4-FFF2-40B4-BE49-F238E27FC236}">
              <a16:creationId xmlns="" xmlns:a16="http://schemas.microsoft.com/office/drawing/2014/main" id="{57A1C102-27AA-4F50-A580-295DEE05159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7" name="CuadroTexto 1506">
          <a:extLst>
            <a:ext uri="{FF2B5EF4-FFF2-40B4-BE49-F238E27FC236}">
              <a16:creationId xmlns="" xmlns:a16="http://schemas.microsoft.com/office/drawing/2014/main" id="{5CF920EF-1701-43C1-BEA1-4B2E6311442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8" name="CuadroTexto 1507">
          <a:extLst>
            <a:ext uri="{FF2B5EF4-FFF2-40B4-BE49-F238E27FC236}">
              <a16:creationId xmlns="" xmlns:a16="http://schemas.microsoft.com/office/drawing/2014/main" id="{83101617-018F-42B8-B74C-B15233888C1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09" name="CuadroTexto 1508">
          <a:extLst>
            <a:ext uri="{FF2B5EF4-FFF2-40B4-BE49-F238E27FC236}">
              <a16:creationId xmlns="" xmlns:a16="http://schemas.microsoft.com/office/drawing/2014/main" id="{AAD04956-82D8-4410-809F-7332FEEBE78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0" name="CuadroTexto 1509">
          <a:extLst>
            <a:ext uri="{FF2B5EF4-FFF2-40B4-BE49-F238E27FC236}">
              <a16:creationId xmlns="" xmlns:a16="http://schemas.microsoft.com/office/drawing/2014/main" id="{F8A83744-B31C-4B9D-93F6-B2331BCD9F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1" name="CuadroTexto 1510">
          <a:extLst>
            <a:ext uri="{FF2B5EF4-FFF2-40B4-BE49-F238E27FC236}">
              <a16:creationId xmlns="" xmlns:a16="http://schemas.microsoft.com/office/drawing/2014/main" id="{074D6D4F-2AF3-4F35-8696-EB1AE6F82B8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2" name="CuadroTexto 1511">
          <a:extLst>
            <a:ext uri="{FF2B5EF4-FFF2-40B4-BE49-F238E27FC236}">
              <a16:creationId xmlns="" xmlns:a16="http://schemas.microsoft.com/office/drawing/2014/main" id="{B8FAF579-00D8-4178-A8BE-3FC4C18506A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13" name="CuadroTexto 1512">
          <a:extLst>
            <a:ext uri="{FF2B5EF4-FFF2-40B4-BE49-F238E27FC236}">
              <a16:creationId xmlns="" xmlns:a16="http://schemas.microsoft.com/office/drawing/2014/main" id="{68EFC182-35D2-42BF-A613-F8F1930E1C1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14" name="CuadroTexto 1513">
          <a:extLst>
            <a:ext uri="{FF2B5EF4-FFF2-40B4-BE49-F238E27FC236}">
              <a16:creationId xmlns="" xmlns:a16="http://schemas.microsoft.com/office/drawing/2014/main" id="{9605FC69-D06C-4276-89E5-FAFE5BBB97D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15" name="CuadroTexto 1514">
          <a:extLst>
            <a:ext uri="{FF2B5EF4-FFF2-40B4-BE49-F238E27FC236}">
              <a16:creationId xmlns="" xmlns:a16="http://schemas.microsoft.com/office/drawing/2014/main" id="{C1A3703C-C5CA-49D9-AD96-ADF071E7206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6" name="CuadroTexto 1515">
          <a:extLst>
            <a:ext uri="{FF2B5EF4-FFF2-40B4-BE49-F238E27FC236}">
              <a16:creationId xmlns="" xmlns:a16="http://schemas.microsoft.com/office/drawing/2014/main" id="{6E72EC19-856F-4DEF-8634-C624089D96C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7" name="CuadroTexto 1516">
          <a:extLst>
            <a:ext uri="{FF2B5EF4-FFF2-40B4-BE49-F238E27FC236}">
              <a16:creationId xmlns="" xmlns:a16="http://schemas.microsoft.com/office/drawing/2014/main" id="{5F8B69D3-14A9-44D2-9741-C46C45E4B98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18" name="CuadroTexto 1517">
          <a:extLst>
            <a:ext uri="{FF2B5EF4-FFF2-40B4-BE49-F238E27FC236}">
              <a16:creationId xmlns="" xmlns:a16="http://schemas.microsoft.com/office/drawing/2014/main" id="{73B64A37-5B23-451C-B926-5B5943448A1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19" name="CuadroTexto 1518">
          <a:extLst>
            <a:ext uri="{FF2B5EF4-FFF2-40B4-BE49-F238E27FC236}">
              <a16:creationId xmlns="" xmlns:a16="http://schemas.microsoft.com/office/drawing/2014/main" id="{A2C11EF2-D7DB-40D9-A656-9CFC913A97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0" name="CuadroTexto 1519">
          <a:extLst>
            <a:ext uri="{FF2B5EF4-FFF2-40B4-BE49-F238E27FC236}">
              <a16:creationId xmlns="" xmlns:a16="http://schemas.microsoft.com/office/drawing/2014/main" id="{47560C4C-5978-4E37-82A7-42850A7EC19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1" name="CuadroTexto 1520">
          <a:extLst>
            <a:ext uri="{FF2B5EF4-FFF2-40B4-BE49-F238E27FC236}">
              <a16:creationId xmlns="" xmlns:a16="http://schemas.microsoft.com/office/drawing/2014/main" id="{0E5C8E25-62F4-4428-8B88-8319268F713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2" name="CuadroTexto 1521">
          <a:extLst>
            <a:ext uri="{FF2B5EF4-FFF2-40B4-BE49-F238E27FC236}">
              <a16:creationId xmlns="" xmlns:a16="http://schemas.microsoft.com/office/drawing/2014/main" id="{FF459986-EB35-4FB5-8514-D57CF836BB4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3" name="CuadroTexto 1522">
          <a:extLst>
            <a:ext uri="{FF2B5EF4-FFF2-40B4-BE49-F238E27FC236}">
              <a16:creationId xmlns="" xmlns:a16="http://schemas.microsoft.com/office/drawing/2014/main" id="{7A002079-8444-499C-B717-8148E30732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4" name="CuadroTexto 1523">
          <a:extLst>
            <a:ext uri="{FF2B5EF4-FFF2-40B4-BE49-F238E27FC236}">
              <a16:creationId xmlns="" xmlns:a16="http://schemas.microsoft.com/office/drawing/2014/main" id="{78605818-7BFF-42D4-B8BB-7E9AAEF4C0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5" name="CuadroTexto 1524">
          <a:extLst>
            <a:ext uri="{FF2B5EF4-FFF2-40B4-BE49-F238E27FC236}">
              <a16:creationId xmlns="" xmlns:a16="http://schemas.microsoft.com/office/drawing/2014/main" id="{CD3A4323-7F78-4FA2-9949-DECD6E8CD6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6" name="CuadroTexto 1525">
          <a:extLst>
            <a:ext uri="{FF2B5EF4-FFF2-40B4-BE49-F238E27FC236}">
              <a16:creationId xmlns="" xmlns:a16="http://schemas.microsoft.com/office/drawing/2014/main" id="{749CDAC9-7E82-46B2-9582-67B6F1FC11A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27" name="CuadroTexto 1526">
          <a:extLst>
            <a:ext uri="{FF2B5EF4-FFF2-40B4-BE49-F238E27FC236}">
              <a16:creationId xmlns="" xmlns:a16="http://schemas.microsoft.com/office/drawing/2014/main" id="{523CD0CE-DF48-4435-814E-2664FF81C8D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8" name="CuadroTexto 131">
          <a:extLst>
            <a:ext uri="{FF2B5EF4-FFF2-40B4-BE49-F238E27FC236}">
              <a16:creationId xmlns="" xmlns:a16="http://schemas.microsoft.com/office/drawing/2014/main" id="{32793F84-F0A4-4100-A32E-60CABFAB708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29" name="CuadroTexto 140">
          <a:extLst>
            <a:ext uri="{FF2B5EF4-FFF2-40B4-BE49-F238E27FC236}">
              <a16:creationId xmlns="" xmlns:a16="http://schemas.microsoft.com/office/drawing/2014/main" id="{BF85DB20-2386-4556-B54D-1A71CDF7C6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30" name="CuadroTexto 147">
          <a:extLst>
            <a:ext uri="{FF2B5EF4-FFF2-40B4-BE49-F238E27FC236}">
              <a16:creationId xmlns="" xmlns:a16="http://schemas.microsoft.com/office/drawing/2014/main" id="{7C3E791B-B873-4CBB-AB6A-282A6104C0B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1" name="CuadroTexto 151">
          <a:extLst>
            <a:ext uri="{FF2B5EF4-FFF2-40B4-BE49-F238E27FC236}">
              <a16:creationId xmlns="" xmlns:a16="http://schemas.microsoft.com/office/drawing/2014/main" id="{5D48981B-21DF-4A90-831A-345CFFA8C2D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2" name="CuadroTexto 158">
          <a:extLst>
            <a:ext uri="{FF2B5EF4-FFF2-40B4-BE49-F238E27FC236}">
              <a16:creationId xmlns="" xmlns:a16="http://schemas.microsoft.com/office/drawing/2014/main" id="{DFEE153E-EA1C-4481-8FF6-A6D4B7C5A32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3" name="CuadroTexto 165">
          <a:extLst>
            <a:ext uri="{FF2B5EF4-FFF2-40B4-BE49-F238E27FC236}">
              <a16:creationId xmlns="" xmlns:a16="http://schemas.microsoft.com/office/drawing/2014/main" id="{6EF940E6-33CE-4FC3-AC92-294BBEC0A23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34" name="CuadroTexto 10189">
          <a:extLst>
            <a:ext uri="{FF2B5EF4-FFF2-40B4-BE49-F238E27FC236}">
              <a16:creationId xmlns="" xmlns:a16="http://schemas.microsoft.com/office/drawing/2014/main" id="{A3654773-48BB-4EAB-B148-645CE1EB93E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35" name="CuadroTexto 10198">
          <a:extLst>
            <a:ext uri="{FF2B5EF4-FFF2-40B4-BE49-F238E27FC236}">
              <a16:creationId xmlns="" xmlns:a16="http://schemas.microsoft.com/office/drawing/2014/main" id="{C7C37CEF-ACBD-4494-8B8A-5789C35472D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36" name="CuadroTexto 10205">
          <a:extLst>
            <a:ext uri="{FF2B5EF4-FFF2-40B4-BE49-F238E27FC236}">
              <a16:creationId xmlns="" xmlns:a16="http://schemas.microsoft.com/office/drawing/2014/main" id="{34A17767-0FBD-44E2-9E35-1BCDD7A83EB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7" name="CuadroTexto 10209">
          <a:extLst>
            <a:ext uri="{FF2B5EF4-FFF2-40B4-BE49-F238E27FC236}">
              <a16:creationId xmlns="" xmlns:a16="http://schemas.microsoft.com/office/drawing/2014/main" id="{94183E61-C062-4AD3-88E5-D7A6E48C9B2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8" name="CuadroTexto 10216">
          <a:extLst>
            <a:ext uri="{FF2B5EF4-FFF2-40B4-BE49-F238E27FC236}">
              <a16:creationId xmlns="" xmlns:a16="http://schemas.microsoft.com/office/drawing/2014/main" id="{84F2B595-DD3A-468D-984F-8A1240FFECA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39" name="CuadroTexto 10223">
          <a:extLst>
            <a:ext uri="{FF2B5EF4-FFF2-40B4-BE49-F238E27FC236}">
              <a16:creationId xmlns="" xmlns:a16="http://schemas.microsoft.com/office/drawing/2014/main" id="{AB5D802B-F62D-4279-BEED-82488377F6B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0" name="CuadroTexto 10103">
          <a:extLst>
            <a:ext uri="{FF2B5EF4-FFF2-40B4-BE49-F238E27FC236}">
              <a16:creationId xmlns="" xmlns:a16="http://schemas.microsoft.com/office/drawing/2014/main" id="{50644F66-7059-4FD4-8CCF-BAF508BE485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1" name="CuadroTexto 10112">
          <a:extLst>
            <a:ext uri="{FF2B5EF4-FFF2-40B4-BE49-F238E27FC236}">
              <a16:creationId xmlns="" xmlns:a16="http://schemas.microsoft.com/office/drawing/2014/main" id="{A0FC86C1-E6D0-43F7-B33C-6F6D043DDF8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2" name="CuadroTexto 10119">
          <a:extLst>
            <a:ext uri="{FF2B5EF4-FFF2-40B4-BE49-F238E27FC236}">
              <a16:creationId xmlns="" xmlns:a16="http://schemas.microsoft.com/office/drawing/2014/main" id="{2B810581-BC82-4004-870A-AF8DC842B7A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43" name="CuadroTexto 10123">
          <a:extLst>
            <a:ext uri="{FF2B5EF4-FFF2-40B4-BE49-F238E27FC236}">
              <a16:creationId xmlns="" xmlns:a16="http://schemas.microsoft.com/office/drawing/2014/main" id="{76CDF261-F99C-4D58-A6E0-BD494F9E78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44" name="CuadroTexto 10130">
          <a:extLst>
            <a:ext uri="{FF2B5EF4-FFF2-40B4-BE49-F238E27FC236}">
              <a16:creationId xmlns="" xmlns:a16="http://schemas.microsoft.com/office/drawing/2014/main" id="{677B76FE-227A-4EF0-9E4F-507BA47DE06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45" name="CuadroTexto 10137">
          <a:extLst>
            <a:ext uri="{FF2B5EF4-FFF2-40B4-BE49-F238E27FC236}">
              <a16:creationId xmlns="" xmlns:a16="http://schemas.microsoft.com/office/drawing/2014/main" id="{BCE35D56-0D88-4736-A151-3492A1A1C77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6" name="CuadroTexto 10275">
          <a:extLst>
            <a:ext uri="{FF2B5EF4-FFF2-40B4-BE49-F238E27FC236}">
              <a16:creationId xmlns="" xmlns:a16="http://schemas.microsoft.com/office/drawing/2014/main" id="{B3B196F3-A59C-4FC6-9AB8-040FDE9DCFE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7" name="CuadroTexto 10284">
          <a:extLst>
            <a:ext uri="{FF2B5EF4-FFF2-40B4-BE49-F238E27FC236}">
              <a16:creationId xmlns="" xmlns:a16="http://schemas.microsoft.com/office/drawing/2014/main" id="{18E06170-D56E-4211-BC45-1A9C3E07190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48" name="CuadroTexto 10291">
          <a:extLst>
            <a:ext uri="{FF2B5EF4-FFF2-40B4-BE49-F238E27FC236}">
              <a16:creationId xmlns="" xmlns:a16="http://schemas.microsoft.com/office/drawing/2014/main" id="{7C91C097-2124-4952-810C-AFA4F2E42C2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49" name="CuadroTexto 10295">
          <a:extLst>
            <a:ext uri="{FF2B5EF4-FFF2-40B4-BE49-F238E27FC236}">
              <a16:creationId xmlns="" xmlns:a16="http://schemas.microsoft.com/office/drawing/2014/main" id="{EA61F0D1-BA8F-4933-812A-EC9C2E8702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0" name="CuadroTexto 10302">
          <a:extLst>
            <a:ext uri="{FF2B5EF4-FFF2-40B4-BE49-F238E27FC236}">
              <a16:creationId xmlns="" xmlns:a16="http://schemas.microsoft.com/office/drawing/2014/main" id="{A910F38D-E660-4234-92FB-6A65B57E4B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1" name="CuadroTexto 10309">
          <a:extLst>
            <a:ext uri="{FF2B5EF4-FFF2-40B4-BE49-F238E27FC236}">
              <a16:creationId xmlns="" xmlns:a16="http://schemas.microsoft.com/office/drawing/2014/main" id="{C2151970-815C-4251-B697-C7AD077440C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2" name="CuadroTexto 175">
          <a:extLst>
            <a:ext uri="{FF2B5EF4-FFF2-40B4-BE49-F238E27FC236}">
              <a16:creationId xmlns="" xmlns:a16="http://schemas.microsoft.com/office/drawing/2014/main" id="{357D9E19-17B2-4BB5-974E-8ADAECF06CD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3" name="CuadroTexto 184">
          <a:extLst>
            <a:ext uri="{FF2B5EF4-FFF2-40B4-BE49-F238E27FC236}">
              <a16:creationId xmlns="" xmlns:a16="http://schemas.microsoft.com/office/drawing/2014/main" id="{B7620197-E422-48FB-B6EF-E368595184A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4" name="CuadroTexto 191">
          <a:extLst>
            <a:ext uri="{FF2B5EF4-FFF2-40B4-BE49-F238E27FC236}">
              <a16:creationId xmlns="" xmlns:a16="http://schemas.microsoft.com/office/drawing/2014/main" id="{269E83EA-EE90-458B-8C42-0FDE6AE5986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5" name="CuadroTexto 195">
          <a:extLst>
            <a:ext uri="{FF2B5EF4-FFF2-40B4-BE49-F238E27FC236}">
              <a16:creationId xmlns="" xmlns:a16="http://schemas.microsoft.com/office/drawing/2014/main" id="{50A57EC9-6B94-45E7-9082-4D1D4DA8811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6" name="CuadroTexto 202">
          <a:extLst>
            <a:ext uri="{FF2B5EF4-FFF2-40B4-BE49-F238E27FC236}">
              <a16:creationId xmlns="" xmlns:a16="http://schemas.microsoft.com/office/drawing/2014/main" id="{5E9C6A49-C03B-421C-A4EA-443695FD321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57" name="CuadroTexto 209">
          <a:extLst>
            <a:ext uri="{FF2B5EF4-FFF2-40B4-BE49-F238E27FC236}">
              <a16:creationId xmlns="" xmlns:a16="http://schemas.microsoft.com/office/drawing/2014/main" id="{E92A56E2-3ED6-4B24-A3F9-4D209505A38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8" name="CuadroTexto 1557">
          <a:extLst>
            <a:ext uri="{FF2B5EF4-FFF2-40B4-BE49-F238E27FC236}">
              <a16:creationId xmlns="" xmlns:a16="http://schemas.microsoft.com/office/drawing/2014/main" id="{212B403C-691F-42E6-B68E-5F289A42E9F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59" name="CuadroTexto 1558">
          <a:extLst>
            <a:ext uri="{FF2B5EF4-FFF2-40B4-BE49-F238E27FC236}">
              <a16:creationId xmlns="" xmlns:a16="http://schemas.microsoft.com/office/drawing/2014/main" id="{2AEAC494-0B76-49C0-AB63-CFF6313AB4E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60" name="CuadroTexto 1559">
          <a:extLst>
            <a:ext uri="{FF2B5EF4-FFF2-40B4-BE49-F238E27FC236}">
              <a16:creationId xmlns="" xmlns:a16="http://schemas.microsoft.com/office/drawing/2014/main" id="{F0519B43-9D3C-488F-9098-1526A2173E3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1" name="CuadroTexto 1560">
          <a:extLst>
            <a:ext uri="{FF2B5EF4-FFF2-40B4-BE49-F238E27FC236}">
              <a16:creationId xmlns="" xmlns:a16="http://schemas.microsoft.com/office/drawing/2014/main" id="{1FF8C234-84D8-43C5-9489-15077DBFE26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2" name="CuadroTexto 1561">
          <a:extLst>
            <a:ext uri="{FF2B5EF4-FFF2-40B4-BE49-F238E27FC236}">
              <a16:creationId xmlns="" xmlns:a16="http://schemas.microsoft.com/office/drawing/2014/main" id="{381429F0-68A4-4671-ADD2-5EB5AB0B2F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3" name="CuadroTexto 1562">
          <a:extLst>
            <a:ext uri="{FF2B5EF4-FFF2-40B4-BE49-F238E27FC236}">
              <a16:creationId xmlns="" xmlns:a16="http://schemas.microsoft.com/office/drawing/2014/main" id="{D7510911-7952-4836-AF37-FFFEC028A17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64" name="CuadroTexto 175">
          <a:extLst>
            <a:ext uri="{FF2B5EF4-FFF2-40B4-BE49-F238E27FC236}">
              <a16:creationId xmlns="" xmlns:a16="http://schemas.microsoft.com/office/drawing/2014/main" id="{912F9F0C-21C4-462E-A1D2-93D2526A432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65" name="CuadroTexto 184">
          <a:extLst>
            <a:ext uri="{FF2B5EF4-FFF2-40B4-BE49-F238E27FC236}">
              <a16:creationId xmlns="" xmlns:a16="http://schemas.microsoft.com/office/drawing/2014/main" id="{EF900C35-E354-4163-9D53-46F840B683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66" name="CuadroTexto 191">
          <a:extLst>
            <a:ext uri="{FF2B5EF4-FFF2-40B4-BE49-F238E27FC236}">
              <a16:creationId xmlns="" xmlns:a16="http://schemas.microsoft.com/office/drawing/2014/main" id="{9FDBC199-551A-44FB-A2B8-D76A07E2FF3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7" name="CuadroTexto 195">
          <a:extLst>
            <a:ext uri="{FF2B5EF4-FFF2-40B4-BE49-F238E27FC236}">
              <a16:creationId xmlns="" xmlns:a16="http://schemas.microsoft.com/office/drawing/2014/main" id="{8CEF4305-2EC1-4A5F-AAB4-9C858462E2D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8" name="CuadroTexto 202">
          <a:extLst>
            <a:ext uri="{FF2B5EF4-FFF2-40B4-BE49-F238E27FC236}">
              <a16:creationId xmlns="" xmlns:a16="http://schemas.microsoft.com/office/drawing/2014/main" id="{26FFAFF6-A48D-45CA-91AB-BBDCBFD8537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69" name="CuadroTexto 209">
          <a:extLst>
            <a:ext uri="{FF2B5EF4-FFF2-40B4-BE49-F238E27FC236}">
              <a16:creationId xmlns="" xmlns:a16="http://schemas.microsoft.com/office/drawing/2014/main" id="{72D30E2E-D901-42B4-AA0E-9E408860EB2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0" name="CuadroTexto 1569">
          <a:extLst>
            <a:ext uri="{FF2B5EF4-FFF2-40B4-BE49-F238E27FC236}">
              <a16:creationId xmlns="" xmlns:a16="http://schemas.microsoft.com/office/drawing/2014/main" id="{604BBD85-521C-47B0-B446-A011D8D1036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1" name="CuadroTexto 1570">
          <a:extLst>
            <a:ext uri="{FF2B5EF4-FFF2-40B4-BE49-F238E27FC236}">
              <a16:creationId xmlns="" xmlns:a16="http://schemas.microsoft.com/office/drawing/2014/main" id="{528F9997-20DE-405F-AED5-04F387FE07E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2" name="CuadroTexto 1571">
          <a:extLst>
            <a:ext uri="{FF2B5EF4-FFF2-40B4-BE49-F238E27FC236}">
              <a16:creationId xmlns="" xmlns:a16="http://schemas.microsoft.com/office/drawing/2014/main" id="{3067E8F7-DB47-4820-BB10-E3048E7E285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73" name="CuadroTexto 1572">
          <a:extLst>
            <a:ext uri="{FF2B5EF4-FFF2-40B4-BE49-F238E27FC236}">
              <a16:creationId xmlns="" xmlns:a16="http://schemas.microsoft.com/office/drawing/2014/main" id="{8CF79C6E-7C04-4119-A7F1-7D414755825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74" name="CuadroTexto 1573">
          <a:extLst>
            <a:ext uri="{FF2B5EF4-FFF2-40B4-BE49-F238E27FC236}">
              <a16:creationId xmlns="" xmlns:a16="http://schemas.microsoft.com/office/drawing/2014/main" id="{FFBE43E1-A684-4F1B-88E3-D5F95ADD257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75" name="CuadroTexto 1574">
          <a:extLst>
            <a:ext uri="{FF2B5EF4-FFF2-40B4-BE49-F238E27FC236}">
              <a16:creationId xmlns="" xmlns:a16="http://schemas.microsoft.com/office/drawing/2014/main" id="{7D52F46C-25CE-4FAB-B97F-B227A8C779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6" name="CuadroTexto 175">
          <a:extLst>
            <a:ext uri="{FF2B5EF4-FFF2-40B4-BE49-F238E27FC236}">
              <a16:creationId xmlns="" xmlns:a16="http://schemas.microsoft.com/office/drawing/2014/main" id="{D6CF556F-5517-4E88-BC54-1F83B0A15E9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7" name="CuadroTexto 184">
          <a:extLst>
            <a:ext uri="{FF2B5EF4-FFF2-40B4-BE49-F238E27FC236}">
              <a16:creationId xmlns="" xmlns:a16="http://schemas.microsoft.com/office/drawing/2014/main" id="{0F0D1CC0-0C9C-4053-8328-556EE813E72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78" name="CuadroTexto 191">
          <a:extLst>
            <a:ext uri="{FF2B5EF4-FFF2-40B4-BE49-F238E27FC236}">
              <a16:creationId xmlns="" xmlns:a16="http://schemas.microsoft.com/office/drawing/2014/main" id="{A0AEA570-B57C-4075-AE01-C9A1C5AC0F8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79" name="CuadroTexto 195">
          <a:extLst>
            <a:ext uri="{FF2B5EF4-FFF2-40B4-BE49-F238E27FC236}">
              <a16:creationId xmlns="" xmlns:a16="http://schemas.microsoft.com/office/drawing/2014/main" id="{9D273706-1C67-4A0F-90A9-802094D19E6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0" name="CuadroTexto 202">
          <a:extLst>
            <a:ext uri="{FF2B5EF4-FFF2-40B4-BE49-F238E27FC236}">
              <a16:creationId xmlns="" xmlns:a16="http://schemas.microsoft.com/office/drawing/2014/main" id="{92DAE32B-A103-490C-B860-ADF0329F43B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1" name="CuadroTexto 209">
          <a:extLst>
            <a:ext uri="{FF2B5EF4-FFF2-40B4-BE49-F238E27FC236}">
              <a16:creationId xmlns="" xmlns:a16="http://schemas.microsoft.com/office/drawing/2014/main" id="{B64DBF50-12A1-4E98-9351-9296CEEDC1E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2" name="CuadroTexto 1581">
          <a:extLst>
            <a:ext uri="{FF2B5EF4-FFF2-40B4-BE49-F238E27FC236}">
              <a16:creationId xmlns="" xmlns:a16="http://schemas.microsoft.com/office/drawing/2014/main" id="{171FDA0F-08BC-4EAD-993B-2A65FC62283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3" name="CuadroTexto 1582">
          <a:extLst>
            <a:ext uri="{FF2B5EF4-FFF2-40B4-BE49-F238E27FC236}">
              <a16:creationId xmlns="" xmlns:a16="http://schemas.microsoft.com/office/drawing/2014/main" id="{78AAEEB0-B91A-45C0-9994-138BF0AFF8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4" name="CuadroTexto 1583">
          <a:extLst>
            <a:ext uri="{FF2B5EF4-FFF2-40B4-BE49-F238E27FC236}">
              <a16:creationId xmlns="" xmlns:a16="http://schemas.microsoft.com/office/drawing/2014/main" id="{F592C44C-BFD2-4C73-9BD3-E04A5496D91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5" name="CuadroTexto 1584">
          <a:extLst>
            <a:ext uri="{FF2B5EF4-FFF2-40B4-BE49-F238E27FC236}">
              <a16:creationId xmlns="" xmlns:a16="http://schemas.microsoft.com/office/drawing/2014/main" id="{EF7377DB-47F7-4C37-8E0A-728473866F3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6" name="CuadroTexto 1585">
          <a:extLst>
            <a:ext uri="{FF2B5EF4-FFF2-40B4-BE49-F238E27FC236}">
              <a16:creationId xmlns="" xmlns:a16="http://schemas.microsoft.com/office/drawing/2014/main" id="{E6F8D6A3-6DE1-4E68-9E1B-840ABE882E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87" name="CuadroTexto 1586">
          <a:extLst>
            <a:ext uri="{FF2B5EF4-FFF2-40B4-BE49-F238E27FC236}">
              <a16:creationId xmlns="" xmlns:a16="http://schemas.microsoft.com/office/drawing/2014/main" id="{2E4B6B4B-9F70-4179-802A-B6920A0E21F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8" name="CuadroTexto 175">
          <a:extLst>
            <a:ext uri="{FF2B5EF4-FFF2-40B4-BE49-F238E27FC236}">
              <a16:creationId xmlns="" xmlns:a16="http://schemas.microsoft.com/office/drawing/2014/main" id="{A93D1457-0784-4EB5-BC75-FDF3240C263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89" name="CuadroTexto 184">
          <a:extLst>
            <a:ext uri="{FF2B5EF4-FFF2-40B4-BE49-F238E27FC236}">
              <a16:creationId xmlns="" xmlns:a16="http://schemas.microsoft.com/office/drawing/2014/main" id="{23A8CCC3-A01D-46F9-ABC0-73070C0837C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90" name="CuadroTexto 191">
          <a:extLst>
            <a:ext uri="{FF2B5EF4-FFF2-40B4-BE49-F238E27FC236}">
              <a16:creationId xmlns="" xmlns:a16="http://schemas.microsoft.com/office/drawing/2014/main" id="{8B9FFE58-08D9-4344-AF94-9239D5493C5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1" name="CuadroTexto 195">
          <a:extLst>
            <a:ext uri="{FF2B5EF4-FFF2-40B4-BE49-F238E27FC236}">
              <a16:creationId xmlns="" xmlns:a16="http://schemas.microsoft.com/office/drawing/2014/main" id="{CD4C6C5D-0FA5-42CA-9111-712E6CD31AF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2" name="CuadroTexto 202">
          <a:extLst>
            <a:ext uri="{FF2B5EF4-FFF2-40B4-BE49-F238E27FC236}">
              <a16:creationId xmlns="" xmlns:a16="http://schemas.microsoft.com/office/drawing/2014/main" id="{7757C2E9-14DF-4303-99F3-461518DBEBD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3" name="CuadroTexto 209">
          <a:extLst>
            <a:ext uri="{FF2B5EF4-FFF2-40B4-BE49-F238E27FC236}">
              <a16:creationId xmlns="" xmlns:a16="http://schemas.microsoft.com/office/drawing/2014/main" id="{4F920547-6288-4B9C-9D6F-826F0EEC0E2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94" name="CuadroTexto 1593">
          <a:extLst>
            <a:ext uri="{FF2B5EF4-FFF2-40B4-BE49-F238E27FC236}">
              <a16:creationId xmlns="" xmlns:a16="http://schemas.microsoft.com/office/drawing/2014/main" id="{10A41C64-97AB-4C55-A8FC-18463024ECB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95" name="CuadroTexto 1594">
          <a:extLst>
            <a:ext uri="{FF2B5EF4-FFF2-40B4-BE49-F238E27FC236}">
              <a16:creationId xmlns="" xmlns:a16="http://schemas.microsoft.com/office/drawing/2014/main" id="{D6CDF04F-5124-4A34-9927-B64AF72002F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596" name="CuadroTexto 1595">
          <a:extLst>
            <a:ext uri="{FF2B5EF4-FFF2-40B4-BE49-F238E27FC236}">
              <a16:creationId xmlns="" xmlns:a16="http://schemas.microsoft.com/office/drawing/2014/main" id="{0776A224-FC60-4A16-AA10-5FB36558CB2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7" name="CuadroTexto 1596">
          <a:extLst>
            <a:ext uri="{FF2B5EF4-FFF2-40B4-BE49-F238E27FC236}">
              <a16:creationId xmlns="" xmlns:a16="http://schemas.microsoft.com/office/drawing/2014/main" id="{915672D2-6C02-4971-A3BB-711197B707A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8" name="CuadroTexto 1597">
          <a:extLst>
            <a:ext uri="{FF2B5EF4-FFF2-40B4-BE49-F238E27FC236}">
              <a16:creationId xmlns="" xmlns:a16="http://schemas.microsoft.com/office/drawing/2014/main" id="{74AA2D56-11EE-417A-9071-12D48066DED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599" name="CuadroTexto 1598">
          <a:extLst>
            <a:ext uri="{FF2B5EF4-FFF2-40B4-BE49-F238E27FC236}">
              <a16:creationId xmlns="" xmlns:a16="http://schemas.microsoft.com/office/drawing/2014/main" id="{E23A4913-8327-435B-83AA-6A8599A3CF9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0" name="CuadroTexto 175">
          <a:extLst>
            <a:ext uri="{FF2B5EF4-FFF2-40B4-BE49-F238E27FC236}">
              <a16:creationId xmlns="" xmlns:a16="http://schemas.microsoft.com/office/drawing/2014/main" id="{52639FC6-171E-4CA7-ADBD-FB20ADA001E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1" name="CuadroTexto 184">
          <a:extLst>
            <a:ext uri="{FF2B5EF4-FFF2-40B4-BE49-F238E27FC236}">
              <a16:creationId xmlns="" xmlns:a16="http://schemas.microsoft.com/office/drawing/2014/main" id="{91091321-A054-487F-97CA-5AB6F6B1DF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2" name="CuadroTexto 191">
          <a:extLst>
            <a:ext uri="{FF2B5EF4-FFF2-40B4-BE49-F238E27FC236}">
              <a16:creationId xmlns="" xmlns:a16="http://schemas.microsoft.com/office/drawing/2014/main" id="{B3BFF7C9-3627-44DA-9AA6-1D03C0FBB20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03" name="CuadroTexto 195">
          <a:extLst>
            <a:ext uri="{FF2B5EF4-FFF2-40B4-BE49-F238E27FC236}">
              <a16:creationId xmlns="" xmlns:a16="http://schemas.microsoft.com/office/drawing/2014/main" id="{E069DB43-E3B7-4870-897F-8E2C5B48830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04" name="CuadroTexto 202">
          <a:extLst>
            <a:ext uri="{FF2B5EF4-FFF2-40B4-BE49-F238E27FC236}">
              <a16:creationId xmlns="" xmlns:a16="http://schemas.microsoft.com/office/drawing/2014/main" id="{517468E4-4180-4DAC-A718-F36F5C99836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05" name="CuadroTexto 209">
          <a:extLst>
            <a:ext uri="{FF2B5EF4-FFF2-40B4-BE49-F238E27FC236}">
              <a16:creationId xmlns="" xmlns:a16="http://schemas.microsoft.com/office/drawing/2014/main" id="{C05CACBD-2ED6-47D8-B2AD-3E79681616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6" name="CuadroTexto 1605">
          <a:extLst>
            <a:ext uri="{FF2B5EF4-FFF2-40B4-BE49-F238E27FC236}">
              <a16:creationId xmlns="" xmlns:a16="http://schemas.microsoft.com/office/drawing/2014/main" id="{29FE7D2A-B04C-4783-A068-984CB549B9B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7" name="CuadroTexto 1606">
          <a:extLst>
            <a:ext uri="{FF2B5EF4-FFF2-40B4-BE49-F238E27FC236}">
              <a16:creationId xmlns="" xmlns:a16="http://schemas.microsoft.com/office/drawing/2014/main" id="{A33A972A-EAB7-40D2-9B5D-D64B2BEE112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08" name="CuadroTexto 1607">
          <a:extLst>
            <a:ext uri="{FF2B5EF4-FFF2-40B4-BE49-F238E27FC236}">
              <a16:creationId xmlns="" xmlns:a16="http://schemas.microsoft.com/office/drawing/2014/main" id="{E805FE8C-B780-4D72-B416-43DE59F6C6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09" name="CuadroTexto 1608">
          <a:extLst>
            <a:ext uri="{FF2B5EF4-FFF2-40B4-BE49-F238E27FC236}">
              <a16:creationId xmlns="" xmlns:a16="http://schemas.microsoft.com/office/drawing/2014/main" id="{03AFE699-641A-4AC1-AB14-07990025EB7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0" name="CuadroTexto 1609">
          <a:extLst>
            <a:ext uri="{FF2B5EF4-FFF2-40B4-BE49-F238E27FC236}">
              <a16:creationId xmlns="" xmlns:a16="http://schemas.microsoft.com/office/drawing/2014/main" id="{EF48DEA4-A92D-4F04-99C6-529A37B368F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1" name="CuadroTexto 1610">
          <a:extLst>
            <a:ext uri="{FF2B5EF4-FFF2-40B4-BE49-F238E27FC236}">
              <a16:creationId xmlns="" xmlns:a16="http://schemas.microsoft.com/office/drawing/2014/main" id="{F7A4B3D4-D083-4807-9A98-8462C538B94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2" name="CuadroTexto 175">
          <a:extLst>
            <a:ext uri="{FF2B5EF4-FFF2-40B4-BE49-F238E27FC236}">
              <a16:creationId xmlns="" xmlns:a16="http://schemas.microsoft.com/office/drawing/2014/main" id="{9C3C3332-AE31-49D2-8DA4-963D90D3975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3" name="CuadroTexto 184">
          <a:extLst>
            <a:ext uri="{FF2B5EF4-FFF2-40B4-BE49-F238E27FC236}">
              <a16:creationId xmlns="" xmlns:a16="http://schemas.microsoft.com/office/drawing/2014/main" id="{98919F74-261D-41A3-8E32-4B48FE85F4F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4" name="CuadroTexto 191">
          <a:extLst>
            <a:ext uri="{FF2B5EF4-FFF2-40B4-BE49-F238E27FC236}">
              <a16:creationId xmlns="" xmlns:a16="http://schemas.microsoft.com/office/drawing/2014/main" id="{9FB34255-EA5A-4B6B-B158-E672F38AC2D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5" name="CuadroTexto 195">
          <a:extLst>
            <a:ext uri="{FF2B5EF4-FFF2-40B4-BE49-F238E27FC236}">
              <a16:creationId xmlns="" xmlns:a16="http://schemas.microsoft.com/office/drawing/2014/main" id="{CC78D364-3EFC-480F-A3F5-E72AE408EF9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6" name="CuadroTexto 202">
          <a:extLst>
            <a:ext uri="{FF2B5EF4-FFF2-40B4-BE49-F238E27FC236}">
              <a16:creationId xmlns="" xmlns:a16="http://schemas.microsoft.com/office/drawing/2014/main" id="{94939363-6C5C-44D1-8612-9B294835118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17" name="CuadroTexto 209">
          <a:extLst>
            <a:ext uri="{FF2B5EF4-FFF2-40B4-BE49-F238E27FC236}">
              <a16:creationId xmlns="" xmlns:a16="http://schemas.microsoft.com/office/drawing/2014/main" id="{9D50A4D4-5AAE-477D-AC41-5950F2F64E5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8" name="CuadroTexto 1617">
          <a:extLst>
            <a:ext uri="{FF2B5EF4-FFF2-40B4-BE49-F238E27FC236}">
              <a16:creationId xmlns="" xmlns:a16="http://schemas.microsoft.com/office/drawing/2014/main" id="{ED872F78-BA40-490F-9C26-CC8464B87A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19" name="CuadroTexto 1618">
          <a:extLst>
            <a:ext uri="{FF2B5EF4-FFF2-40B4-BE49-F238E27FC236}">
              <a16:creationId xmlns="" xmlns:a16="http://schemas.microsoft.com/office/drawing/2014/main" id="{37B782B6-FA0B-462A-B4A9-0D9FF918257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20" name="CuadroTexto 1619">
          <a:extLst>
            <a:ext uri="{FF2B5EF4-FFF2-40B4-BE49-F238E27FC236}">
              <a16:creationId xmlns="" xmlns:a16="http://schemas.microsoft.com/office/drawing/2014/main" id="{EBBBBFCF-BD87-4FA4-9858-74D45F28E36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1" name="CuadroTexto 1620">
          <a:extLst>
            <a:ext uri="{FF2B5EF4-FFF2-40B4-BE49-F238E27FC236}">
              <a16:creationId xmlns="" xmlns:a16="http://schemas.microsoft.com/office/drawing/2014/main" id="{A822D396-F6D7-4FF4-9122-09E4F837CB0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2" name="CuadroTexto 1621">
          <a:extLst>
            <a:ext uri="{FF2B5EF4-FFF2-40B4-BE49-F238E27FC236}">
              <a16:creationId xmlns="" xmlns:a16="http://schemas.microsoft.com/office/drawing/2014/main" id="{6CDA7C4E-6AF3-426A-AAB6-0384F6F4DDB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3" name="CuadroTexto 1622">
          <a:extLst>
            <a:ext uri="{FF2B5EF4-FFF2-40B4-BE49-F238E27FC236}">
              <a16:creationId xmlns="" xmlns:a16="http://schemas.microsoft.com/office/drawing/2014/main" id="{3987D96D-35FD-429B-9335-00F526561F1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24" name="CuadroTexto 175">
          <a:extLst>
            <a:ext uri="{FF2B5EF4-FFF2-40B4-BE49-F238E27FC236}">
              <a16:creationId xmlns="" xmlns:a16="http://schemas.microsoft.com/office/drawing/2014/main" id="{8CF24502-F8B1-41A9-9578-64C74031B0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25" name="CuadroTexto 184">
          <a:extLst>
            <a:ext uri="{FF2B5EF4-FFF2-40B4-BE49-F238E27FC236}">
              <a16:creationId xmlns="" xmlns:a16="http://schemas.microsoft.com/office/drawing/2014/main" id="{805CA050-73B8-4576-AA57-6F21A4F98D3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26" name="CuadroTexto 191">
          <a:extLst>
            <a:ext uri="{FF2B5EF4-FFF2-40B4-BE49-F238E27FC236}">
              <a16:creationId xmlns="" xmlns:a16="http://schemas.microsoft.com/office/drawing/2014/main" id="{A1423690-8B35-483C-BFBB-658A74955D8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7" name="CuadroTexto 195">
          <a:extLst>
            <a:ext uri="{FF2B5EF4-FFF2-40B4-BE49-F238E27FC236}">
              <a16:creationId xmlns="" xmlns:a16="http://schemas.microsoft.com/office/drawing/2014/main" id="{CFDB16BB-0F39-45F4-A4A3-79D116499B7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8" name="CuadroTexto 202">
          <a:extLst>
            <a:ext uri="{FF2B5EF4-FFF2-40B4-BE49-F238E27FC236}">
              <a16:creationId xmlns="" xmlns:a16="http://schemas.microsoft.com/office/drawing/2014/main" id="{9BAF05E0-7FED-4D20-A551-11707829939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29" name="CuadroTexto 209">
          <a:extLst>
            <a:ext uri="{FF2B5EF4-FFF2-40B4-BE49-F238E27FC236}">
              <a16:creationId xmlns="" xmlns:a16="http://schemas.microsoft.com/office/drawing/2014/main" id="{47A715FF-B286-4CB1-B345-1EB1D1A1C77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0" name="CuadroTexto 1629">
          <a:extLst>
            <a:ext uri="{FF2B5EF4-FFF2-40B4-BE49-F238E27FC236}">
              <a16:creationId xmlns="" xmlns:a16="http://schemas.microsoft.com/office/drawing/2014/main" id="{D345CA7F-9FAF-4AD5-A1BD-EC8A60408A7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1" name="CuadroTexto 1630">
          <a:extLst>
            <a:ext uri="{FF2B5EF4-FFF2-40B4-BE49-F238E27FC236}">
              <a16:creationId xmlns="" xmlns:a16="http://schemas.microsoft.com/office/drawing/2014/main" id="{F3ECFB20-0516-4F39-B1D6-59FBB0EA035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2" name="CuadroTexto 1631">
          <a:extLst>
            <a:ext uri="{FF2B5EF4-FFF2-40B4-BE49-F238E27FC236}">
              <a16:creationId xmlns="" xmlns:a16="http://schemas.microsoft.com/office/drawing/2014/main" id="{F324E182-B469-4D35-A897-263BADA7A08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33" name="CuadroTexto 1632">
          <a:extLst>
            <a:ext uri="{FF2B5EF4-FFF2-40B4-BE49-F238E27FC236}">
              <a16:creationId xmlns="" xmlns:a16="http://schemas.microsoft.com/office/drawing/2014/main" id="{1195EBB3-8424-4FC5-8C9E-40A9AC98C60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34" name="CuadroTexto 1633">
          <a:extLst>
            <a:ext uri="{FF2B5EF4-FFF2-40B4-BE49-F238E27FC236}">
              <a16:creationId xmlns="" xmlns:a16="http://schemas.microsoft.com/office/drawing/2014/main" id="{DE19CF55-7A9B-42ED-919F-7B286757C3D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35" name="CuadroTexto 1634">
          <a:extLst>
            <a:ext uri="{FF2B5EF4-FFF2-40B4-BE49-F238E27FC236}">
              <a16:creationId xmlns="" xmlns:a16="http://schemas.microsoft.com/office/drawing/2014/main" id="{8E82700C-6A4A-4546-A875-BDA125B0CA3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6" name="CuadroTexto 1635">
          <a:extLst>
            <a:ext uri="{FF2B5EF4-FFF2-40B4-BE49-F238E27FC236}">
              <a16:creationId xmlns="" xmlns:a16="http://schemas.microsoft.com/office/drawing/2014/main" id="{78CB5D85-C61E-48D5-A8C5-59CF159F87F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7" name="CuadroTexto 1636">
          <a:extLst>
            <a:ext uri="{FF2B5EF4-FFF2-40B4-BE49-F238E27FC236}">
              <a16:creationId xmlns="" xmlns:a16="http://schemas.microsoft.com/office/drawing/2014/main" id="{99E6CD62-1A3C-4A40-9C39-B1AC9E98E7B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38" name="CuadroTexto 1637">
          <a:extLst>
            <a:ext uri="{FF2B5EF4-FFF2-40B4-BE49-F238E27FC236}">
              <a16:creationId xmlns="" xmlns:a16="http://schemas.microsoft.com/office/drawing/2014/main" id="{D4B99F6C-D9CC-41B6-BE0B-6E8273183C5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39" name="CuadroTexto 1638">
          <a:extLst>
            <a:ext uri="{FF2B5EF4-FFF2-40B4-BE49-F238E27FC236}">
              <a16:creationId xmlns="" xmlns:a16="http://schemas.microsoft.com/office/drawing/2014/main" id="{159860C5-6502-4682-8252-7B40F013D7C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0" name="CuadroTexto 1639">
          <a:extLst>
            <a:ext uri="{FF2B5EF4-FFF2-40B4-BE49-F238E27FC236}">
              <a16:creationId xmlns="" xmlns:a16="http://schemas.microsoft.com/office/drawing/2014/main" id="{1D904C0E-FE61-4DAE-AA51-00C42BCA262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1" name="CuadroTexto 1640">
          <a:extLst>
            <a:ext uri="{FF2B5EF4-FFF2-40B4-BE49-F238E27FC236}">
              <a16:creationId xmlns="" xmlns:a16="http://schemas.microsoft.com/office/drawing/2014/main" id="{CA4C4A78-9C21-49CB-8F74-315C4DF24FC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2" name="CuadroTexto 1641">
          <a:extLst>
            <a:ext uri="{FF2B5EF4-FFF2-40B4-BE49-F238E27FC236}">
              <a16:creationId xmlns="" xmlns:a16="http://schemas.microsoft.com/office/drawing/2014/main" id="{E9D16CF9-2A84-4D0C-A3AD-301ED699BEA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3" name="CuadroTexto 1642">
          <a:extLst>
            <a:ext uri="{FF2B5EF4-FFF2-40B4-BE49-F238E27FC236}">
              <a16:creationId xmlns="" xmlns:a16="http://schemas.microsoft.com/office/drawing/2014/main" id="{301B7D8B-6EA8-4821-97EC-8D615EDA20E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4" name="CuadroTexto 1643">
          <a:extLst>
            <a:ext uri="{FF2B5EF4-FFF2-40B4-BE49-F238E27FC236}">
              <a16:creationId xmlns="" xmlns:a16="http://schemas.microsoft.com/office/drawing/2014/main" id="{FEC07A18-5F96-4250-81CC-0F8A9BF8CA5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5" name="CuadroTexto 1644">
          <a:extLst>
            <a:ext uri="{FF2B5EF4-FFF2-40B4-BE49-F238E27FC236}">
              <a16:creationId xmlns="" xmlns:a16="http://schemas.microsoft.com/office/drawing/2014/main" id="{273120DC-D1F8-4AC6-B436-578AAC235D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6" name="CuadroTexto 1645">
          <a:extLst>
            <a:ext uri="{FF2B5EF4-FFF2-40B4-BE49-F238E27FC236}">
              <a16:creationId xmlns="" xmlns:a16="http://schemas.microsoft.com/office/drawing/2014/main" id="{75991D37-8A91-46E4-A5B5-1D21F8DE57A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47" name="CuadroTexto 1646">
          <a:extLst>
            <a:ext uri="{FF2B5EF4-FFF2-40B4-BE49-F238E27FC236}">
              <a16:creationId xmlns="" xmlns:a16="http://schemas.microsoft.com/office/drawing/2014/main" id="{227A18DE-BA53-48DC-BE91-66D772D271C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8" name="CuadroTexto 1647">
          <a:extLst>
            <a:ext uri="{FF2B5EF4-FFF2-40B4-BE49-F238E27FC236}">
              <a16:creationId xmlns="" xmlns:a16="http://schemas.microsoft.com/office/drawing/2014/main" id="{46A2B387-5964-4C62-9D05-03A4B25F6A6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49" name="CuadroTexto 1648">
          <a:extLst>
            <a:ext uri="{FF2B5EF4-FFF2-40B4-BE49-F238E27FC236}">
              <a16:creationId xmlns="" xmlns:a16="http://schemas.microsoft.com/office/drawing/2014/main" id="{FAD66A35-9453-4BDE-9319-C2097617AFF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50" name="CuadroTexto 1649">
          <a:extLst>
            <a:ext uri="{FF2B5EF4-FFF2-40B4-BE49-F238E27FC236}">
              <a16:creationId xmlns="" xmlns:a16="http://schemas.microsoft.com/office/drawing/2014/main" id="{D5644229-2490-46DE-9081-361C1908DD2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1" name="CuadroTexto 1650">
          <a:extLst>
            <a:ext uri="{FF2B5EF4-FFF2-40B4-BE49-F238E27FC236}">
              <a16:creationId xmlns="" xmlns:a16="http://schemas.microsoft.com/office/drawing/2014/main" id="{563BDB07-750A-479B-AACE-FB92FDDE3EE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2" name="CuadroTexto 1651">
          <a:extLst>
            <a:ext uri="{FF2B5EF4-FFF2-40B4-BE49-F238E27FC236}">
              <a16:creationId xmlns="" xmlns:a16="http://schemas.microsoft.com/office/drawing/2014/main" id="{89B1E2B3-8DA0-4118-8837-980A3BB3D6E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3" name="CuadroTexto 1652">
          <a:extLst>
            <a:ext uri="{FF2B5EF4-FFF2-40B4-BE49-F238E27FC236}">
              <a16:creationId xmlns="" xmlns:a16="http://schemas.microsoft.com/office/drawing/2014/main" id="{927D2655-5B25-4DAB-BDB2-7FD45B5FCC9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54" name="CuadroTexto 1653">
          <a:extLst>
            <a:ext uri="{FF2B5EF4-FFF2-40B4-BE49-F238E27FC236}">
              <a16:creationId xmlns="" xmlns:a16="http://schemas.microsoft.com/office/drawing/2014/main" id="{63B6CE26-2E52-4EA9-9C3F-6EE682162B6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55" name="CuadroTexto 1654">
          <a:extLst>
            <a:ext uri="{FF2B5EF4-FFF2-40B4-BE49-F238E27FC236}">
              <a16:creationId xmlns="" xmlns:a16="http://schemas.microsoft.com/office/drawing/2014/main" id="{8602A24A-7082-43DC-87FE-1B67D12EE7C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56" name="CuadroTexto 1655">
          <a:extLst>
            <a:ext uri="{FF2B5EF4-FFF2-40B4-BE49-F238E27FC236}">
              <a16:creationId xmlns="" xmlns:a16="http://schemas.microsoft.com/office/drawing/2014/main" id="{DA793459-BA88-47C4-840B-2BDF256DE1B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7" name="CuadroTexto 1656">
          <a:extLst>
            <a:ext uri="{FF2B5EF4-FFF2-40B4-BE49-F238E27FC236}">
              <a16:creationId xmlns="" xmlns:a16="http://schemas.microsoft.com/office/drawing/2014/main" id="{14017977-4345-4584-98D2-4060A98B9F7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8" name="CuadroTexto 1657">
          <a:extLst>
            <a:ext uri="{FF2B5EF4-FFF2-40B4-BE49-F238E27FC236}">
              <a16:creationId xmlns="" xmlns:a16="http://schemas.microsoft.com/office/drawing/2014/main" id="{8048439E-8A1E-4964-91EB-649851EBB7A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59" name="CuadroTexto 1658">
          <a:extLst>
            <a:ext uri="{FF2B5EF4-FFF2-40B4-BE49-F238E27FC236}">
              <a16:creationId xmlns="" xmlns:a16="http://schemas.microsoft.com/office/drawing/2014/main" id="{F6950C3A-4A4C-482E-B1F9-95D1CE5450F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0" name="CuadroTexto 1659">
          <a:extLst>
            <a:ext uri="{FF2B5EF4-FFF2-40B4-BE49-F238E27FC236}">
              <a16:creationId xmlns="" xmlns:a16="http://schemas.microsoft.com/office/drawing/2014/main" id="{80B7E124-4238-4853-9098-FEA45A53E48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1" name="CuadroTexto 1660">
          <a:extLst>
            <a:ext uri="{FF2B5EF4-FFF2-40B4-BE49-F238E27FC236}">
              <a16:creationId xmlns="" xmlns:a16="http://schemas.microsoft.com/office/drawing/2014/main" id="{5770172A-462C-46A0-9E67-C07CEE2C591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2" name="CuadroTexto 1661">
          <a:extLst>
            <a:ext uri="{FF2B5EF4-FFF2-40B4-BE49-F238E27FC236}">
              <a16:creationId xmlns="" xmlns:a16="http://schemas.microsoft.com/office/drawing/2014/main" id="{385258C7-80B7-4325-A910-19A15B973B5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63" name="CuadroTexto 1662">
          <a:extLst>
            <a:ext uri="{FF2B5EF4-FFF2-40B4-BE49-F238E27FC236}">
              <a16:creationId xmlns="" xmlns:a16="http://schemas.microsoft.com/office/drawing/2014/main" id="{489513F9-56E5-4307-A5DB-9D9C9DC6124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64" name="CuadroTexto 1663">
          <a:extLst>
            <a:ext uri="{FF2B5EF4-FFF2-40B4-BE49-F238E27FC236}">
              <a16:creationId xmlns="" xmlns:a16="http://schemas.microsoft.com/office/drawing/2014/main" id="{5A1F0E6B-E681-491E-BF20-8D0489BF9C2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65" name="CuadroTexto 1664">
          <a:extLst>
            <a:ext uri="{FF2B5EF4-FFF2-40B4-BE49-F238E27FC236}">
              <a16:creationId xmlns="" xmlns:a16="http://schemas.microsoft.com/office/drawing/2014/main" id="{A640081A-C500-40CC-B12F-D8BC5A7ACFF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6" name="CuadroTexto 1665">
          <a:extLst>
            <a:ext uri="{FF2B5EF4-FFF2-40B4-BE49-F238E27FC236}">
              <a16:creationId xmlns="" xmlns:a16="http://schemas.microsoft.com/office/drawing/2014/main" id="{00F49A2C-97DE-49E4-8D07-41369F524A3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7" name="CuadroTexto 1666">
          <a:extLst>
            <a:ext uri="{FF2B5EF4-FFF2-40B4-BE49-F238E27FC236}">
              <a16:creationId xmlns="" xmlns:a16="http://schemas.microsoft.com/office/drawing/2014/main" id="{07884B99-59B0-45A2-89D7-5A64D883C51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68" name="CuadroTexto 1667">
          <a:extLst>
            <a:ext uri="{FF2B5EF4-FFF2-40B4-BE49-F238E27FC236}">
              <a16:creationId xmlns="" xmlns:a16="http://schemas.microsoft.com/office/drawing/2014/main" id="{6D5BF8B4-E41F-4149-B660-B5CD4A7A0C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69" name="CuadroTexto 1668">
          <a:extLst>
            <a:ext uri="{FF2B5EF4-FFF2-40B4-BE49-F238E27FC236}">
              <a16:creationId xmlns="" xmlns:a16="http://schemas.microsoft.com/office/drawing/2014/main" id="{2204839E-C2FD-4B85-82AB-40CD32958F1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0" name="CuadroTexto 1669">
          <a:extLst>
            <a:ext uri="{FF2B5EF4-FFF2-40B4-BE49-F238E27FC236}">
              <a16:creationId xmlns="" xmlns:a16="http://schemas.microsoft.com/office/drawing/2014/main" id="{44079101-BC53-45E0-B0DE-AC0E6F0DD15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1" name="CuadroTexto 1670">
          <a:extLst>
            <a:ext uri="{FF2B5EF4-FFF2-40B4-BE49-F238E27FC236}">
              <a16:creationId xmlns="" xmlns:a16="http://schemas.microsoft.com/office/drawing/2014/main" id="{4B7FCFE9-A2D5-4D92-8A92-03058C3CD3F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2" name="CuadroTexto 1671">
          <a:extLst>
            <a:ext uri="{FF2B5EF4-FFF2-40B4-BE49-F238E27FC236}">
              <a16:creationId xmlns="" xmlns:a16="http://schemas.microsoft.com/office/drawing/2014/main" id="{0979DE4B-EC60-482F-85B5-4FC3AD95A2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3" name="CuadroTexto 1672">
          <a:extLst>
            <a:ext uri="{FF2B5EF4-FFF2-40B4-BE49-F238E27FC236}">
              <a16:creationId xmlns="" xmlns:a16="http://schemas.microsoft.com/office/drawing/2014/main" id="{591F459D-2C6B-4A67-94DC-15A1C99B4D4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4" name="CuadroTexto 1673">
          <a:extLst>
            <a:ext uri="{FF2B5EF4-FFF2-40B4-BE49-F238E27FC236}">
              <a16:creationId xmlns="" xmlns:a16="http://schemas.microsoft.com/office/drawing/2014/main" id="{EB2AFBF1-07BD-4176-BCE6-87F4D93585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5" name="CuadroTexto 1674">
          <a:extLst>
            <a:ext uri="{FF2B5EF4-FFF2-40B4-BE49-F238E27FC236}">
              <a16:creationId xmlns="" xmlns:a16="http://schemas.microsoft.com/office/drawing/2014/main" id="{F3985038-6BFC-44A0-9A5E-C8E8CB067F7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6" name="CuadroTexto 1675">
          <a:extLst>
            <a:ext uri="{FF2B5EF4-FFF2-40B4-BE49-F238E27FC236}">
              <a16:creationId xmlns="" xmlns:a16="http://schemas.microsoft.com/office/drawing/2014/main" id="{3DAE989C-7D0B-4158-B28F-D0F47183466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77" name="CuadroTexto 1676">
          <a:extLst>
            <a:ext uri="{FF2B5EF4-FFF2-40B4-BE49-F238E27FC236}">
              <a16:creationId xmlns="" xmlns:a16="http://schemas.microsoft.com/office/drawing/2014/main" id="{E554C7E8-9376-41AB-BD96-42105D5F486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8" name="CuadroTexto 1677">
          <a:extLst>
            <a:ext uri="{FF2B5EF4-FFF2-40B4-BE49-F238E27FC236}">
              <a16:creationId xmlns="" xmlns:a16="http://schemas.microsoft.com/office/drawing/2014/main" id="{717E05B2-1CD5-4937-8B10-603143F12E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79" name="CuadroTexto 1678">
          <a:extLst>
            <a:ext uri="{FF2B5EF4-FFF2-40B4-BE49-F238E27FC236}">
              <a16:creationId xmlns="" xmlns:a16="http://schemas.microsoft.com/office/drawing/2014/main" id="{7280F7B5-23D7-499E-A4AD-BCC7DD6FD4E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80" name="CuadroTexto 1679">
          <a:extLst>
            <a:ext uri="{FF2B5EF4-FFF2-40B4-BE49-F238E27FC236}">
              <a16:creationId xmlns="" xmlns:a16="http://schemas.microsoft.com/office/drawing/2014/main" id="{ACB31D9A-FB06-4D34-89C0-3BBF03E3FD0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1" name="CuadroTexto 1680">
          <a:extLst>
            <a:ext uri="{FF2B5EF4-FFF2-40B4-BE49-F238E27FC236}">
              <a16:creationId xmlns="" xmlns:a16="http://schemas.microsoft.com/office/drawing/2014/main" id="{EE91792C-2041-4E0A-A1D8-B180D10C551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2" name="CuadroTexto 1681">
          <a:extLst>
            <a:ext uri="{FF2B5EF4-FFF2-40B4-BE49-F238E27FC236}">
              <a16:creationId xmlns="" xmlns:a16="http://schemas.microsoft.com/office/drawing/2014/main" id="{0FBC0BE6-7DF9-41C8-A2C4-C02BAECCA2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3" name="CuadroTexto 1682">
          <a:extLst>
            <a:ext uri="{FF2B5EF4-FFF2-40B4-BE49-F238E27FC236}">
              <a16:creationId xmlns="" xmlns:a16="http://schemas.microsoft.com/office/drawing/2014/main" id="{5118A5B7-751B-474F-9129-9C1E279DB74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84" name="CuadroTexto 1683">
          <a:extLst>
            <a:ext uri="{FF2B5EF4-FFF2-40B4-BE49-F238E27FC236}">
              <a16:creationId xmlns="" xmlns:a16="http://schemas.microsoft.com/office/drawing/2014/main" id="{63397665-7B5E-479F-B66B-173A21D6CC1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85" name="CuadroTexto 1684">
          <a:extLst>
            <a:ext uri="{FF2B5EF4-FFF2-40B4-BE49-F238E27FC236}">
              <a16:creationId xmlns="" xmlns:a16="http://schemas.microsoft.com/office/drawing/2014/main" id="{5A486D07-C450-4888-936A-12CDC3A4CCF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86" name="CuadroTexto 1685">
          <a:extLst>
            <a:ext uri="{FF2B5EF4-FFF2-40B4-BE49-F238E27FC236}">
              <a16:creationId xmlns="" xmlns:a16="http://schemas.microsoft.com/office/drawing/2014/main" id="{DCA313B3-1DE7-4A28-B32E-48336A4A14E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7" name="CuadroTexto 1686">
          <a:extLst>
            <a:ext uri="{FF2B5EF4-FFF2-40B4-BE49-F238E27FC236}">
              <a16:creationId xmlns="" xmlns:a16="http://schemas.microsoft.com/office/drawing/2014/main" id="{23FBCC47-A719-4EB1-9E93-0E65C2DBE5F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8" name="CuadroTexto 1687">
          <a:extLst>
            <a:ext uri="{FF2B5EF4-FFF2-40B4-BE49-F238E27FC236}">
              <a16:creationId xmlns="" xmlns:a16="http://schemas.microsoft.com/office/drawing/2014/main" id="{E0391674-EC4B-4946-9EA0-48EC3598E9B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89" name="CuadroTexto 1688">
          <a:extLst>
            <a:ext uri="{FF2B5EF4-FFF2-40B4-BE49-F238E27FC236}">
              <a16:creationId xmlns="" xmlns:a16="http://schemas.microsoft.com/office/drawing/2014/main" id="{71454381-AE18-4D2A-BD15-85E50539EEB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0" name="CuadroTexto 1689">
          <a:extLst>
            <a:ext uri="{FF2B5EF4-FFF2-40B4-BE49-F238E27FC236}">
              <a16:creationId xmlns="" xmlns:a16="http://schemas.microsoft.com/office/drawing/2014/main" id="{CCC41E40-0E22-4AC5-AA6E-3E8E498F0A6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1" name="CuadroTexto 1690">
          <a:extLst>
            <a:ext uri="{FF2B5EF4-FFF2-40B4-BE49-F238E27FC236}">
              <a16:creationId xmlns="" xmlns:a16="http://schemas.microsoft.com/office/drawing/2014/main" id="{349DC887-D08C-4D7F-ACC5-E4455A25F26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2" name="CuadroTexto 1691">
          <a:extLst>
            <a:ext uri="{FF2B5EF4-FFF2-40B4-BE49-F238E27FC236}">
              <a16:creationId xmlns="" xmlns:a16="http://schemas.microsoft.com/office/drawing/2014/main" id="{0A78C203-9C0C-4F60-9849-D679DD6D94D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93" name="CuadroTexto 1692">
          <a:extLst>
            <a:ext uri="{FF2B5EF4-FFF2-40B4-BE49-F238E27FC236}">
              <a16:creationId xmlns="" xmlns:a16="http://schemas.microsoft.com/office/drawing/2014/main" id="{ED62B790-9BB2-4F2A-B977-138E957BA97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94" name="CuadroTexto 1693">
          <a:extLst>
            <a:ext uri="{FF2B5EF4-FFF2-40B4-BE49-F238E27FC236}">
              <a16:creationId xmlns="" xmlns:a16="http://schemas.microsoft.com/office/drawing/2014/main" id="{6B6BDD9A-867B-49BA-9F6E-0E78C618704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95" name="CuadroTexto 1694">
          <a:extLst>
            <a:ext uri="{FF2B5EF4-FFF2-40B4-BE49-F238E27FC236}">
              <a16:creationId xmlns="" xmlns:a16="http://schemas.microsoft.com/office/drawing/2014/main" id="{60C9373D-5A50-45B4-9E3F-EF6A8D28BDC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6" name="CuadroTexto 1695">
          <a:extLst>
            <a:ext uri="{FF2B5EF4-FFF2-40B4-BE49-F238E27FC236}">
              <a16:creationId xmlns="" xmlns:a16="http://schemas.microsoft.com/office/drawing/2014/main" id="{7506825D-5733-43CE-9169-14952615E32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7" name="CuadroTexto 1696">
          <a:extLst>
            <a:ext uri="{FF2B5EF4-FFF2-40B4-BE49-F238E27FC236}">
              <a16:creationId xmlns="" xmlns:a16="http://schemas.microsoft.com/office/drawing/2014/main" id="{5338543C-4A81-4B08-8C38-E010E01FD0D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698" name="CuadroTexto 1697">
          <a:extLst>
            <a:ext uri="{FF2B5EF4-FFF2-40B4-BE49-F238E27FC236}">
              <a16:creationId xmlns="" xmlns:a16="http://schemas.microsoft.com/office/drawing/2014/main" id="{866B016F-FB64-4ABF-A3A4-EF20A4A1C45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699" name="CuadroTexto 1698">
          <a:extLst>
            <a:ext uri="{FF2B5EF4-FFF2-40B4-BE49-F238E27FC236}">
              <a16:creationId xmlns="" xmlns:a16="http://schemas.microsoft.com/office/drawing/2014/main" id="{D7B881CA-0EBA-4744-8D74-0D5E322EAEA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0" name="CuadroTexto 1699">
          <a:extLst>
            <a:ext uri="{FF2B5EF4-FFF2-40B4-BE49-F238E27FC236}">
              <a16:creationId xmlns="" xmlns:a16="http://schemas.microsoft.com/office/drawing/2014/main" id="{757BF499-E4E8-405F-9B73-32BA84054A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1" name="CuadroTexto 1700">
          <a:extLst>
            <a:ext uri="{FF2B5EF4-FFF2-40B4-BE49-F238E27FC236}">
              <a16:creationId xmlns="" xmlns:a16="http://schemas.microsoft.com/office/drawing/2014/main" id="{76E13794-A4E1-483B-9FDD-60AFB3B8550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2" name="CuadroTexto 1701">
          <a:extLst>
            <a:ext uri="{FF2B5EF4-FFF2-40B4-BE49-F238E27FC236}">
              <a16:creationId xmlns="" xmlns:a16="http://schemas.microsoft.com/office/drawing/2014/main" id="{ADCAA53C-7B99-46A6-91DF-46FF80D6D1B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3" name="CuadroTexto 1702">
          <a:extLst>
            <a:ext uri="{FF2B5EF4-FFF2-40B4-BE49-F238E27FC236}">
              <a16:creationId xmlns="" xmlns:a16="http://schemas.microsoft.com/office/drawing/2014/main" id="{2FFFDC81-CD0F-4127-8309-18EC1C9A2B6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4" name="CuadroTexto 1703">
          <a:extLst>
            <a:ext uri="{FF2B5EF4-FFF2-40B4-BE49-F238E27FC236}">
              <a16:creationId xmlns="" xmlns:a16="http://schemas.microsoft.com/office/drawing/2014/main" id="{64E46A22-0032-4473-9524-688E7A78865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5" name="CuadroTexto 1704">
          <a:extLst>
            <a:ext uri="{FF2B5EF4-FFF2-40B4-BE49-F238E27FC236}">
              <a16:creationId xmlns="" xmlns:a16="http://schemas.microsoft.com/office/drawing/2014/main" id="{FC79D631-FD47-4AA6-ABFF-4DBE98A8370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6" name="CuadroTexto 1705">
          <a:extLst>
            <a:ext uri="{FF2B5EF4-FFF2-40B4-BE49-F238E27FC236}">
              <a16:creationId xmlns="" xmlns:a16="http://schemas.microsoft.com/office/drawing/2014/main" id="{9C7A87E2-D9A9-4F91-B20E-30DABD23AC3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07" name="CuadroTexto 1706">
          <a:extLst>
            <a:ext uri="{FF2B5EF4-FFF2-40B4-BE49-F238E27FC236}">
              <a16:creationId xmlns="" xmlns:a16="http://schemas.microsoft.com/office/drawing/2014/main" id="{D84C15CF-4F95-4495-906A-4D0FA3DE910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8" name="CuadroTexto 1707">
          <a:extLst>
            <a:ext uri="{FF2B5EF4-FFF2-40B4-BE49-F238E27FC236}">
              <a16:creationId xmlns="" xmlns:a16="http://schemas.microsoft.com/office/drawing/2014/main" id="{ACA132E1-39C7-455D-BD08-241FD3D2BD4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09" name="CuadroTexto 1708">
          <a:extLst>
            <a:ext uri="{FF2B5EF4-FFF2-40B4-BE49-F238E27FC236}">
              <a16:creationId xmlns="" xmlns:a16="http://schemas.microsoft.com/office/drawing/2014/main" id="{44753043-764D-4A0D-8488-D2F741E2359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10" name="CuadroTexto 1709">
          <a:extLst>
            <a:ext uri="{FF2B5EF4-FFF2-40B4-BE49-F238E27FC236}">
              <a16:creationId xmlns="" xmlns:a16="http://schemas.microsoft.com/office/drawing/2014/main" id="{F958664A-93C6-4B84-8BEA-FDDB37BB53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1" name="CuadroTexto 1710">
          <a:extLst>
            <a:ext uri="{FF2B5EF4-FFF2-40B4-BE49-F238E27FC236}">
              <a16:creationId xmlns="" xmlns:a16="http://schemas.microsoft.com/office/drawing/2014/main" id="{2962AA8D-3008-404D-8CD3-24746A7A714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2" name="CuadroTexto 1711">
          <a:extLst>
            <a:ext uri="{FF2B5EF4-FFF2-40B4-BE49-F238E27FC236}">
              <a16:creationId xmlns="" xmlns:a16="http://schemas.microsoft.com/office/drawing/2014/main" id="{FF61AD3F-F44C-4695-92A5-A8EFA999BD8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3" name="CuadroTexto 1712">
          <a:extLst>
            <a:ext uri="{FF2B5EF4-FFF2-40B4-BE49-F238E27FC236}">
              <a16:creationId xmlns="" xmlns:a16="http://schemas.microsoft.com/office/drawing/2014/main" id="{AF4610EC-2C98-4047-9813-372DCC3D67F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14" name="CuadroTexto 1713">
          <a:extLst>
            <a:ext uri="{FF2B5EF4-FFF2-40B4-BE49-F238E27FC236}">
              <a16:creationId xmlns="" xmlns:a16="http://schemas.microsoft.com/office/drawing/2014/main" id="{BA72ED6D-3734-42CB-A1AF-D97687060C2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15" name="CuadroTexto 1714">
          <a:extLst>
            <a:ext uri="{FF2B5EF4-FFF2-40B4-BE49-F238E27FC236}">
              <a16:creationId xmlns="" xmlns:a16="http://schemas.microsoft.com/office/drawing/2014/main" id="{F37EC026-A0A7-4940-8C6B-9C0CE77E28E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16" name="CuadroTexto 1715">
          <a:extLst>
            <a:ext uri="{FF2B5EF4-FFF2-40B4-BE49-F238E27FC236}">
              <a16:creationId xmlns="" xmlns:a16="http://schemas.microsoft.com/office/drawing/2014/main" id="{29468996-B56C-4C7D-9FA4-80D993FD41E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7" name="CuadroTexto 1716">
          <a:extLst>
            <a:ext uri="{FF2B5EF4-FFF2-40B4-BE49-F238E27FC236}">
              <a16:creationId xmlns="" xmlns:a16="http://schemas.microsoft.com/office/drawing/2014/main" id="{4C93EB86-447D-4FFE-B398-92C5D8F07DA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8" name="CuadroTexto 1717">
          <a:extLst>
            <a:ext uri="{FF2B5EF4-FFF2-40B4-BE49-F238E27FC236}">
              <a16:creationId xmlns="" xmlns:a16="http://schemas.microsoft.com/office/drawing/2014/main" id="{B2C1B4F3-11CB-4B4F-80A9-2A3B6C525E8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19" name="CuadroTexto 1718">
          <a:extLst>
            <a:ext uri="{FF2B5EF4-FFF2-40B4-BE49-F238E27FC236}">
              <a16:creationId xmlns="" xmlns:a16="http://schemas.microsoft.com/office/drawing/2014/main" id="{9D76BFAF-265D-45C7-B082-8EA99FBCB93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0" name="CuadroTexto 1719">
          <a:extLst>
            <a:ext uri="{FF2B5EF4-FFF2-40B4-BE49-F238E27FC236}">
              <a16:creationId xmlns="" xmlns:a16="http://schemas.microsoft.com/office/drawing/2014/main" id="{3A050E98-0D80-49EF-A5B2-5DDE675CD61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1" name="CuadroTexto 1720">
          <a:extLst>
            <a:ext uri="{FF2B5EF4-FFF2-40B4-BE49-F238E27FC236}">
              <a16:creationId xmlns="" xmlns:a16="http://schemas.microsoft.com/office/drawing/2014/main" id="{C1DBCF34-4B00-4DC2-9396-9CAB520EB1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2" name="CuadroTexto 1721">
          <a:extLst>
            <a:ext uri="{FF2B5EF4-FFF2-40B4-BE49-F238E27FC236}">
              <a16:creationId xmlns="" xmlns:a16="http://schemas.microsoft.com/office/drawing/2014/main" id="{8B0835E7-873F-40F7-8465-05C698621D6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23" name="CuadroTexto 1722">
          <a:extLst>
            <a:ext uri="{FF2B5EF4-FFF2-40B4-BE49-F238E27FC236}">
              <a16:creationId xmlns="" xmlns:a16="http://schemas.microsoft.com/office/drawing/2014/main" id="{A5F612F6-A8CF-465E-BC1F-787DCC5438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24" name="CuadroTexto 1723">
          <a:extLst>
            <a:ext uri="{FF2B5EF4-FFF2-40B4-BE49-F238E27FC236}">
              <a16:creationId xmlns="" xmlns:a16="http://schemas.microsoft.com/office/drawing/2014/main" id="{569324AD-0EAA-431D-B314-25B6A20A7A4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25" name="CuadroTexto 1724">
          <a:extLst>
            <a:ext uri="{FF2B5EF4-FFF2-40B4-BE49-F238E27FC236}">
              <a16:creationId xmlns="" xmlns:a16="http://schemas.microsoft.com/office/drawing/2014/main" id="{A4A75C45-2EE2-407F-9722-061A9F40E3D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6" name="CuadroTexto 1725">
          <a:extLst>
            <a:ext uri="{FF2B5EF4-FFF2-40B4-BE49-F238E27FC236}">
              <a16:creationId xmlns="" xmlns:a16="http://schemas.microsoft.com/office/drawing/2014/main" id="{6BE40540-8B62-4ED5-A286-14F6A58266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7" name="CuadroTexto 1726">
          <a:extLst>
            <a:ext uri="{FF2B5EF4-FFF2-40B4-BE49-F238E27FC236}">
              <a16:creationId xmlns="" xmlns:a16="http://schemas.microsoft.com/office/drawing/2014/main" id="{E69AB338-0100-45CC-9FA9-ECD18BEEAB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28" name="CuadroTexto 1727">
          <a:extLst>
            <a:ext uri="{FF2B5EF4-FFF2-40B4-BE49-F238E27FC236}">
              <a16:creationId xmlns="" xmlns:a16="http://schemas.microsoft.com/office/drawing/2014/main" id="{2C2FA128-6A7B-4BB4-B5A2-C33F61F20E8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29" name="CuadroTexto 1728">
          <a:extLst>
            <a:ext uri="{FF2B5EF4-FFF2-40B4-BE49-F238E27FC236}">
              <a16:creationId xmlns="" xmlns:a16="http://schemas.microsoft.com/office/drawing/2014/main" id="{C74DC78F-599F-438D-9A47-4BF956B8DF3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0" name="CuadroTexto 1729">
          <a:extLst>
            <a:ext uri="{FF2B5EF4-FFF2-40B4-BE49-F238E27FC236}">
              <a16:creationId xmlns="" xmlns:a16="http://schemas.microsoft.com/office/drawing/2014/main" id="{3B137CEB-1952-4CD3-B8CD-51D5F56C1C2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1" name="CuadroTexto 1730">
          <a:extLst>
            <a:ext uri="{FF2B5EF4-FFF2-40B4-BE49-F238E27FC236}">
              <a16:creationId xmlns="" xmlns:a16="http://schemas.microsoft.com/office/drawing/2014/main" id="{9A27ABC0-3C01-4B20-81C9-5B218340992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2" name="CuadroTexto 1731">
          <a:extLst>
            <a:ext uri="{FF2B5EF4-FFF2-40B4-BE49-F238E27FC236}">
              <a16:creationId xmlns="" xmlns:a16="http://schemas.microsoft.com/office/drawing/2014/main" id="{7C999D6F-AFD5-4A4F-9F25-92557BAAA90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3" name="CuadroTexto 1732">
          <a:extLst>
            <a:ext uri="{FF2B5EF4-FFF2-40B4-BE49-F238E27FC236}">
              <a16:creationId xmlns="" xmlns:a16="http://schemas.microsoft.com/office/drawing/2014/main" id="{729DBFC2-B0F8-4EFD-A29F-7CFBEE490AE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4" name="CuadroTexto 1733">
          <a:extLst>
            <a:ext uri="{FF2B5EF4-FFF2-40B4-BE49-F238E27FC236}">
              <a16:creationId xmlns="" xmlns:a16="http://schemas.microsoft.com/office/drawing/2014/main" id="{2BDF2894-5DA4-4284-B389-23477BD4554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5" name="CuadroTexto 1734">
          <a:extLst>
            <a:ext uri="{FF2B5EF4-FFF2-40B4-BE49-F238E27FC236}">
              <a16:creationId xmlns="" xmlns:a16="http://schemas.microsoft.com/office/drawing/2014/main" id="{76C5D99E-00B3-442E-B0FB-DEA5D1063DC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6" name="CuadroTexto 1735">
          <a:extLst>
            <a:ext uri="{FF2B5EF4-FFF2-40B4-BE49-F238E27FC236}">
              <a16:creationId xmlns="" xmlns:a16="http://schemas.microsoft.com/office/drawing/2014/main" id="{B1597D77-C5F7-43AB-96CE-FB1F1785788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37" name="CuadroTexto 1736">
          <a:extLst>
            <a:ext uri="{FF2B5EF4-FFF2-40B4-BE49-F238E27FC236}">
              <a16:creationId xmlns="" xmlns:a16="http://schemas.microsoft.com/office/drawing/2014/main" id="{8183B548-2BE8-4C80-9320-18CA4CFD661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8" name="CuadroTexto 1737">
          <a:extLst>
            <a:ext uri="{FF2B5EF4-FFF2-40B4-BE49-F238E27FC236}">
              <a16:creationId xmlns="" xmlns:a16="http://schemas.microsoft.com/office/drawing/2014/main" id="{EC28CED0-922A-4205-B936-05BBAE81C93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39" name="CuadroTexto 1738">
          <a:extLst>
            <a:ext uri="{FF2B5EF4-FFF2-40B4-BE49-F238E27FC236}">
              <a16:creationId xmlns="" xmlns:a16="http://schemas.microsoft.com/office/drawing/2014/main" id="{809283A9-FF45-4D17-8021-5DC5D1E53F7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40" name="CuadroTexto 1739">
          <a:extLst>
            <a:ext uri="{FF2B5EF4-FFF2-40B4-BE49-F238E27FC236}">
              <a16:creationId xmlns="" xmlns:a16="http://schemas.microsoft.com/office/drawing/2014/main" id="{15C7C452-8944-490C-B065-416A5EA868F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1" name="CuadroTexto 1740">
          <a:extLst>
            <a:ext uri="{FF2B5EF4-FFF2-40B4-BE49-F238E27FC236}">
              <a16:creationId xmlns="" xmlns:a16="http://schemas.microsoft.com/office/drawing/2014/main" id="{B143CF72-445F-42E6-B3DB-AE85D99E779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2" name="CuadroTexto 1741">
          <a:extLst>
            <a:ext uri="{FF2B5EF4-FFF2-40B4-BE49-F238E27FC236}">
              <a16:creationId xmlns="" xmlns:a16="http://schemas.microsoft.com/office/drawing/2014/main" id="{3A8BE301-C644-4E02-BD78-D602761B6ED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3" name="CuadroTexto 1742">
          <a:extLst>
            <a:ext uri="{FF2B5EF4-FFF2-40B4-BE49-F238E27FC236}">
              <a16:creationId xmlns="" xmlns:a16="http://schemas.microsoft.com/office/drawing/2014/main" id="{03F8EBD3-0230-4224-AC3C-E1111BFE46A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44" name="CuadroTexto 1743">
          <a:extLst>
            <a:ext uri="{FF2B5EF4-FFF2-40B4-BE49-F238E27FC236}">
              <a16:creationId xmlns="" xmlns:a16="http://schemas.microsoft.com/office/drawing/2014/main" id="{ED531B23-1E2C-400C-9BC7-ECC2C786C11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45" name="CuadroTexto 1744">
          <a:extLst>
            <a:ext uri="{FF2B5EF4-FFF2-40B4-BE49-F238E27FC236}">
              <a16:creationId xmlns="" xmlns:a16="http://schemas.microsoft.com/office/drawing/2014/main" id="{3DFB8922-6260-4A68-B3C3-FA89CC828B4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46" name="CuadroTexto 1745">
          <a:extLst>
            <a:ext uri="{FF2B5EF4-FFF2-40B4-BE49-F238E27FC236}">
              <a16:creationId xmlns="" xmlns:a16="http://schemas.microsoft.com/office/drawing/2014/main" id="{3C173E1F-D303-4ED7-9B3D-D2E09426566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7" name="CuadroTexto 1746">
          <a:extLst>
            <a:ext uri="{FF2B5EF4-FFF2-40B4-BE49-F238E27FC236}">
              <a16:creationId xmlns="" xmlns:a16="http://schemas.microsoft.com/office/drawing/2014/main" id="{33E6631C-8331-4B35-B007-B91152C65D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8" name="CuadroTexto 1747">
          <a:extLst>
            <a:ext uri="{FF2B5EF4-FFF2-40B4-BE49-F238E27FC236}">
              <a16:creationId xmlns="" xmlns:a16="http://schemas.microsoft.com/office/drawing/2014/main" id="{455962F0-BB92-4976-8E8A-8C2E9AC1B3B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49" name="CuadroTexto 1748">
          <a:extLst>
            <a:ext uri="{FF2B5EF4-FFF2-40B4-BE49-F238E27FC236}">
              <a16:creationId xmlns="" xmlns:a16="http://schemas.microsoft.com/office/drawing/2014/main" id="{11A05881-193E-4D5F-B982-D136E007E61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0" name="CuadroTexto 1749">
          <a:extLst>
            <a:ext uri="{FF2B5EF4-FFF2-40B4-BE49-F238E27FC236}">
              <a16:creationId xmlns="" xmlns:a16="http://schemas.microsoft.com/office/drawing/2014/main" id="{48C8D338-0F41-4422-A899-8BDBEE5DC50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1" name="CuadroTexto 1750">
          <a:extLst>
            <a:ext uri="{FF2B5EF4-FFF2-40B4-BE49-F238E27FC236}">
              <a16:creationId xmlns="" xmlns:a16="http://schemas.microsoft.com/office/drawing/2014/main" id="{8DC6AAF4-00CE-421C-B0EE-F9D9CD575F1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2" name="CuadroTexto 1751">
          <a:extLst>
            <a:ext uri="{FF2B5EF4-FFF2-40B4-BE49-F238E27FC236}">
              <a16:creationId xmlns="" xmlns:a16="http://schemas.microsoft.com/office/drawing/2014/main" id="{24A45CFA-1891-4251-BE26-A9FBEC22C1C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53" name="CuadroTexto 1752">
          <a:extLst>
            <a:ext uri="{FF2B5EF4-FFF2-40B4-BE49-F238E27FC236}">
              <a16:creationId xmlns="" xmlns:a16="http://schemas.microsoft.com/office/drawing/2014/main" id="{1D85DA51-D4EA-451C-9ADF-E3B6370FCED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54" name="CuadroTexto 1753">
          <a:extLst>
            <a:ext uri="{FF2B5EF4-FFF2-40B4-BE49-F238E27FC236}">
              <a16:creationId xmlns="" xmlns:a16="http://schemas.microsoft.com/office/drawing/2014/main" id="{39ACBA05-8BF9-48C1-8710-65E414A3CE4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55" name="CuadroTexto 1754">
          <a:extLst>
            <a:ext uri="{FF2B5EF4-FFF2-40B4-BE49-F238E27FC236}">
              <a16:creationId xmlns="" xmlns:a16="http://schemas.microsoft.com/office/drawing/2014/main" id="{088F39C1-B199-4908-A0EF-47E24501DDD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6" name="CuadroTexto 1755">
          <a:extLst>
            <a:ext uri="{FF2B5EF4-FFF2-40B4-BE49-F238E27FC236}">
              <a16:creationId xmlns="" xmlns:a16="http://schemas.microsoft.com/office/drawing/2014/main" id="{66AF0D81-E520-4226-AEB2-D8F8E9E5261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7" name="CuadroTexto 1756">
          <a:extLst>
            <a:ext uri="{FF2B5EF4-FFF2-40B4-BE49-F238E27FC236}">
              <a16:creationId xmlns="" xmlns:a16="http://schemas.microsoft.com/office/drawing/2014/main" id="{8C609923-11E9-4816-B4C2-80EDE63B407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58" name="CuadroTexto 1757">
          <a:extLst>
            <a:ext uri="{FF2B5EF4-FFF2-40B4-BE49-F238E27FC236}">
              <a16:creationId xmlns="" xmlns:a16="http://schemas.microsoft.com/office/drawing/2014/main" id="{F30C2C58-87F9-4377-8720-A139DC71B13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59" name="CuadroTexto 1758">
          <a:extLst>
            <a:ext uri="{FF2B5EF4-FFF2-40B4-BE49-F238E27FC236}">
              <a16:creationId xmlns="" xmlns:a16="http://schemas.microsoft.com/office/drawing/2014/main" id="{5AF32C3A-BD78-4935-B867-56CF47DCA59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0" name="CuadroTexto 1759">
          <a:extLst>
            <a:ext uri="{FF2B5EF4-FFF2-40B4-BE49-F238E27FC236}">
              <a16:creationId xmlns="" xmlns:a16="http://schemas.microsoft.com/office/drawing/2014/main" id="{7ADFDD8F-2BF7-403B-AA68-02A9A780E05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1" name="CuadroTexto 1760">
          <a:extLst>
            <a:ext uri="{FF2B5EF4-FFF2-40B4-BE49-F238E27FC236}">
              <a16:creationId xmlns="" xmlns:a16="http://schemas.microsoft.com/office/drawing/2014/main" id="{79062741-7A0D-4062-A53E-964B8420A4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2" name="CuadroTexto 1761">
          <a:extLst>
            <a:ext uri="{FF2B5EF4-FFF2-40B4-BE49-F238E27FC236}">
              <a16:creationId xmlns="" xmlns:a16="http://schemas.microsoft.com/office/drawing/2014/main" id="{81FAD738-F210-4C90-83FB-6BE4B3D0E67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3" name="CuadroTexto 1762">
          <a:extLst>
            <a:ext uri="{FF2B5EF4-FFF2-40B4-BE49-F238E27FC236}">
              <a16:creationId xmlns="" xmlns:a16="http://schemas.microsoft.com/office/drawing/2014/main" id="{6672A1B8-567D-4E61-94D7-8BB8910131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4" name="CuadroTexto 1763">
          <a:extLst>
            <a:ext uri="{FF2B5EF4-FFF2-40B4-BE49-F238E27FC236}">
              <a16:creationId xmlns="" xmlns:a16="http://schemas.microsoft.com/office/drawing/2014/main" id="{4F29A8FE-C143-4D75-B0FA-7576A1F885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5" name="CuadroTexto 1764">
          <a:extLst>
            <a:ext uri="{FF2B5EF4-FFF2-40B4-BE49-F238E27FC236}">
              <a16:creationId xmlns="" xmlns:a16="http://schemas.microsoft.com/office/drawing/2014/main" id="{7E757C6C-10A8-4F17-8E85-D05147C8C10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6" name="CuadroTexto 1765">
          <a:extLst>
            <a:ext uri="{FF2B5EF4-FFF2-40B4-BE49-F238E27FC236}">
              <a16:creationId xmlns="" xmlns:a16="http://schemas.microsoft.com/office/drawing/2014/main" id="{FA07089A-ECA8-4D7A-9756-C180E11ABD2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67" name="CuadroTexto 1766">
          <a:extLst>
            <a:ext uri="{FF2B5EF4-FFF2-40B4-BE49-F238E27FC236}">
              <a16:creationId xmlns="" xmlns:a16="http://schemas.microsoft.com/office/drawing/2014/main" id="{023D8C2E-BBD9-4228-8DCE-19534244038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8" name="CuadroTexto 1767">
          <a:extLst>
            <a:ext uri="{FF2B5EF4-FFF2-40B4-BE49-F238E27FC236}">
              <a16:creationId xmlns="" xmlns:a16="http://schemas.microsoft.com/office/drawing/2014/main" id="{4EFD19B8-9802-407D-AC78-380BD991CFF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69" name="CuadroTexto 1768">
          <a:extLst>
            <a:ext uri="{FF2B5EF4-FFF2-40B4-BE49-F238E27FC236}">
              <a16:creationId xmlns="" xmlns:a16="http://schemas.microsoft.com/office/drawing/2014/main" id="{7015D5F7-2581-40B6-A452-0EF1D4FA1F6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70" name="CuadroTexto 1769">
          <a:extLst>
            <a:ext uri="{FF2B5EF4-FFF2-40B4-BE49-F238E27FC236}">
              <a16:creationId xmlns="" xmlns:a16="http://schemas.microsoft.com/office/drawing/2014/main" id="{498891AF-2828-44E8-8B7B-8AC4C5CE4A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1" name="CuadroTexto 1770">
          <a:extLst>
            <a:ext uri="{FF2B5EF4-FFF2-40B4-BE49-F238E27FC236}">
              <a16:creationId xmlns="" xmlns:a16="http://schemas.microsoft.com/office/drawing/2014/main" id="{7B3735D3-D7D8-4270-9F2B-3D948483FC0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2" name="CuadroTexto 1771">
          <a:extLst>
            <a:ext uri="{FF2B5EF4-FFF2-40B4-BE49-F238E27FC236}">
              <a16:creationId xmlns="" xmlns:a16="http://schemas.microsoft.com/office/drawing/2014/main" id="{B04A2A3B-DD56-4B8D-9CEF-8C98AC5285C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3" name="CuadroTexto 1772">
          <a:extLst>
            <a:ext uri="{FF2B5EF4-FFF2-40B4-BE49-F238E27FC236}">
              <a16:creationId xmlns="" xmlns:a16="http://schemas.microsoft.com/office/drawing/2014/main" id="{88AA20FD-7036-4EA7-84AD-7E4B65241E7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74" name="CuadroTexto 1773">
          <a:extLst>
            <a:ext uri="{FF2B5EF4-FFF2-40B4-BE49-F238E27FC236}">
              <a16:creationId xmlns="" xmlns:a16="http://schemas.microsoft.com/office/drawing/2014/main" id="{B7B6C359-6886-469D-B921-BBD7D276AB1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75" name="CuadroTexto 1774">
          <a:extLst>
            <a:ext uri="{FF2B5EF4-FFF2-40B4-BE49-F238E27FC236}">
              <a16:creationId xmlns="" xmlns:a16="http://schemas.microsoft.com/office/drawing/2014/main" id="{AD26CC29-49AC-43D8-8DD9-2E25161096C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76" name="CuadroTexto 1775">
          <a:extLst>
            <a:ext uri="{FF2B5EF4-FFF2-40B4-BE49-F238E27FC236}">
              <a16:creationId xmlns="" xmlns:a16="http://schemas.microsoft.com/office/drawing/2014/main" id="{107C5B2C-62F9-4297-B01C-16D90856587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7" name="CuadroTexto 1776">
          <a:extLst>
            <a:ext uri="{FF2B5EF4-FFF2-40B4-BE49-F238E27FC236}">
              <a16:creationId xmlns="" xmlns:a16="http://schemas.microsoft.com/office/drawing/2014/main" id="{735D29A4-7124-41A9-9775-8277670F773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8" name="CuadroTexto 1777">
          <a:extLst>
            <a:ext uri="{FF2B5EF4-FFF2-40B4-BE49-F238E27FC236}">
              <a16:creationId xmlns="" xmlns:a16="http://schemas.microsoft.com/office/drawing/2014/main" id="{FA4E2253-AE50-43A2-B8B3-E18924CFED3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79" name="CuadroTexto 1778">
          <a:extLst>
            <a:ext uri="{FF2B5EF4-FFF2-40B4-BE49-F238E27FC236}">
              <a16:creationId xmlns="" xmlns:a16="http://schemas.microsoft.com/office/drawing/2014/main" id="{9B861B1A-C716-487C-BA97-090B80196EA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0" name="CuadroTexto 1779">
          <a:extLst>
            <a:ext uri="{FF2B5EF4-FFF2-40B4-BE49-F238E27FC236}">
              <a16:creationId xmlns="" xmlns:a16="http://schemas.microsoft.com/office/drawing/2014/main" id="{B4D3CBA3-D728-4A14-B4C9-7E361A4767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1" name="CuadroTexto 1780">
          <a:extLst>
            <a:ext uri="{FF2B5EF4-FFF2-40B4-BE49-F238E27FC236}">
              <a16:creationId xmlns="" xmlns:a16="http://schemas.microsoft.com/office/drawing/2014/main" id="{602BA3D2-6A8A-427C-B67B-E5D495C749D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2" name="CuadroTexto 1781">
          <a:extLst>
            <a:ext uri="{FF2B5EF4-FFF2-40B4-BE49-F238E27FC236}">
              <a16:creationId xmlns="" xmlns:a16="http://schemas.microsoft.com/office/drawing/2014/main" id="{1F0D7E83-CDA9-4277-B71B-6B7D68171B1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83" name="CuadroTexto 1782">
          <a:extLst>
            <a:ext uri="{FF2B5EF4-FFF2-40B4-BE49-F238E27FC236}">
              <a16:creationId xmlns="" xmlns:a16="http://schemas.microsoft.com/office/drawing/2014/main" id="{98C45716-D655-4C99-8FE7-9CBA3064B79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84" name="CuadroTexto 1783">
          <a:extLst>
            <a:ext uri="{FF2B5EF4-FFF2-40B4-BE49-F238E27FC236}">
              <a16:creationId xmlns="" xmlns:a16="http://schemas.microsoft.com/office/drawing/2014/main" id="{2C724E51-21E1-4BDF-B282-64A6D623DFF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85" name="CuadroTexto 1784">
          <a:extLst>
            <a:ext uri="{FF2B5EF4-FFF2-40B4-BE49-F238E27FC236}">
              <a16:creationId xmlns="" xmlns:a16="http://schemas.microsoft.com/office/drawing/2014/main" id="{B4DD07D5-BF03-4164-815D-93C97AF9C85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6" name="CuadroTexto 1785">
          <a:extLst>
            <a:ext uri="{FF2B5EF4-FFF2-40B4-BE49-F238E27FC236}">
              <a16:creationId xmlns="" xmlns:a16="http://schemas.microsoft.com/office/drawing/2014/main" id="{EAA5427C-3A39-418B-9485-FB9CFB8830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7" name="CuadroTexto 1786">
          <a:extLst>
            <a:ext uri="{FF2B5EF4-FFF2-40B4-BE49-F238E27FC236}">
              <a16:creationId xmlns="" xmlns:a16="http://schemas.microsoft.com/office/drawing/2014/main" id="{E4B44E1C-49CE-4D6C-A70C-8E04549211B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88" name="CuadroTexto 1787">
          <a:extLst>
            <a:ext uri="{FF2B5EF4-FFF2-40B4-BE49-F238E27FC236}">
              <a16:creationId xmlns="" xmlns:a16="http://schemas.microsoft.com/office/drawing/2014/main" id="{55869535-FC8A-4D9C-B5C6-6C19157484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89" name="CuadroTexto 1788">
          <a:extLst>
            <a:ext uri="{FF2B5EF4-FFF2-40B4-BE49-F238E27FC236}">
              <a16:creationId xmlns="" xmlns:a16="http://schemas.microsoft.com/office/drawing/2014/main" id="{7CF8B59B-745F-4391-A678-9363E864183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0" name="CuadroTexto 1789">
          <a:extLst>
            <a:ext uri="{FF2B5EF4-FFF2-40B4-BE49-F238E27FC236}">
              <a16:creationId xmlns="" xmlns:a16="http://schemas.microsoft.com/office/drawing/2014/main" id="{D0AAD7F7-1755-497F-8430-9993FB63A77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1" name="CuadroTexto 1790">
          <a:extLst>
            <a:ext uri="{FF2B5EF4-FFF2-40B4-BE49-F238E27FC236}">
              <a16:creationId xmlns="" xmlns:a16="http://schemas.microsoft.com/office/drawing/2014/main" id="{40E4E606-761F-4DFC-8212-34EEC0134CD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2" name="CuadroTexto 1791">
          <a:extLst>
            <a:ext uri="{FF2B5EF4-FFF2-40B4-BE49-F238E27FC236}">
              <a16:creationId xmlns="" xmlns:a16="http://schemas.microsoft.com/office/drawing/2014/main" id="{02D37DBD-07EA-40DD-98E1-1CB43DE704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3" name="CuadroTexto 1792">
          <a:extLst>
            <a:ext uri="{FF2B5EF4-FFF2-40B4-BE49-F238E27FC236}">
              <a16:creationId xmlns="" xmlns:a16="http://schemas.microsoft.com/office/drawing/2014/main" id="{58CF4590-C37A-4B06-BF70-10892D6836B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4" name="CuadroTexto 1793">
          <a:extLst>
            <a:ext uri="{FF2B5EF4-FFF2-40B4-BE49-F238E27FC236}">
              <a16:creationId xmlns="" xmlns:a16="http://schemas.microsoft.com/office/drawing/2014/main" id="{A6FC782D-3742-41B5-B801-4761CD0C5EE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5" name="CuadroTexto 1794">
          <a:extLst>
            <a:ext uri="{FF2B5EF4-FFF2-40B4-BE49-F238E27FC236}">
              <a16:creationId xmlns="" xmlns:a16="http://schemas.microsoft.com/office/drawing/2014/main" id="{551F1B66-C339-4F87-9FCB-D5B3E160CF4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6" name="CuadroTexto 1795">
          <a:extLst>
            <a:ext uri="{FF2B5EF4-FFF2-40B4-BE49-F238E27FC236}">
              <a16:creationId xmlns="" xmlns:a16="http://schemas.microsoft.com/office/drawing/2014/main" id="{B22FA51D-80E5-4A1B-A369-22875AE2D1A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797" name="CuadroTexto 1796">
          <a:extLst>
            <a:ext uri="{FF2B5EF4-FFF2-40B4-BE49-F238E27FC236}">
              <a16:creationId xmlns="" xmlns:a16="http://schemas.microsoft.com/office/drawing/2014/main" id="{E7F97C63-9669-4171-B883-6AE3A9E1EC7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8" name="CuadroTexto 1797">
          <a:extLst>
            <a:ext uri="{FF2B5EF4-FFF2-40B4-BE49-F238E27FC236}">
              <a16:creationId xmlns="" xmlns:a16="http://schemas.microsoft.com/office/drawing/2014/main" id="{D61EDEC5-558D-453E-8276-41E69CA2A1B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799" name="CuadroTexto 1798">
          <a:extLst>
            <a:ext uri="{FF2B5EF4-FFF2-40B4-BE49-F238E27FC236}">
              <a16:creationId xmlns="" xmlns:a16="http://schemas.microsoft.com/office/drawing/2014/main" id="{16517F4D-57BF-4A93-8BF6-1E80FB18A42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00" name="CuadroTexto 1799">
          <a:extLst>
            <a:ext uri="{FF2B5EF4-FFF2-40B4-BE49-F238E27FC236}">
              <a16:creationId xmlns="" xmlns:a16="http://schemas.microsoft.com/office/drawing/2014/main" id="{4D296EBD-8271-42D1-BF62-B121E1B9F6A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1" name="CuadroTexto 1800">
          <a:extLst>
            <a:ext uri="{FF2B5EF4-FFF2-40B4-BE49-F238E27FC236}">
              <a16:creationId xmlns="" xmlns:a16="http://schemas.microsoft.com/office/drawing/2014/main" id="{5E88FB81-9F7D-4009-8D70-9F8363353B0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2" name="CuadroTexto 1801">
          <a:extLst>
            <a:ext uri="{FF2B5EF4-FFF2-40B4-BE49-F238E27FC236}">
              <a16:creationId xmlns="" xmlns:a16="http://schemas.microsoft.com/office/drawing/2014/main" id="{4017B9E7-BFA1-4209-A1F9-9456E76F42E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3" name="CuadroTexto 1802">
          <a:extLst>
            <a:ext uri="{FF2B5EF4-FFF2-40B4-BE49-F238E27FC236}">
              <a16:creationId xmlns="" xmlns:a16="http://schemas.microsoft.com/office/drawing/2014/main" id="{E99EFE81-714E-43A5-8A73-24DB3FE2A68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04" name="CuadroTexto 1803">
          <a:extLst>
            <a:ext uri="{FF2B5EF4-FFF2-40B4-BE49-F238E27FC236}">
              <a16:creationId xmlns="" xmlns:a16="http://schemas.microsoft.com/office/drawing/2014/main" id="{E355BB5B-A983-47BE-B7DD-32C814C7A3F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05" name="CuadroTexto 1804">
          <a:extLst>
            <a:ext uri="{FF2B5EF4-FFF2-40B4-BE49-F238E27FC236}">
              <a16:creationId xmlns="" xmlns:a16="http://schemas.microsoft.com/office/drawing/2014/main" id="{B587673A-DF1C-4A09-A588-DC9518160A4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06" name="CuadroTexto 1805">
          <a:extLst>
            <a:ext uri="{FF2B5EF4-FFF2-40B4-BE49-F238E27FC236}">
              <a16:creationId xmlns="" xmlns:a16="http://schemas.microsoft.com/office/drawing/2014/main" id="{3FF331DE-0FE7-45F5-918D-1D5277C3A87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7" name="CuadroTexto 1806">
          <a:extLst>
            <a:ext uri="{FF2B5EF4-FFF2-40B4-BE49-F238E27FC236}">
              <a16:creationId xmlns="" xmlns:a16="http://schemas.microsoft.com/office/drawing/2014/main" id="{6E33D0C1-5214-48B7-9BE0-E55CB78D873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8" name="CuadroTexto 1807">
          <a:extLst>
            <a:ext uri="{FF2B5EF4-FFF2-40B4-BE49-F238E27FC236}">
              <a16:creationId xmlns="" xmlns:a16="http://schemas.microsoft.com/office/drawing/2014/main" id="{974F395D-6DDC-4F0A-9C0D-6041957A76E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09" name="CuadroTexto 1808">
          <a:extLst>
            <a:ext uri="{FF2B5EF4-FFF2-40B4-BE49-F238E27FC236}">
              <a16:creationId xmlns="" xmlns:a16="http://schemas.microsoft.com/office/drawing/2014/main" id="{E029227E-141F-4550-A958-C3F180299B1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0" name="CuadroTexto 1809">
          <a:extLst>
            <a:ext uri="{FF2B5EF4-FFF2-40B4-BE49-F238E27FC236}">
              <a16:creationId xmlns="" xmlns:a16="http://schemas.microsoft.com/office/drawing/2014/main" id="{89F29DE3-BD7F-4964-B8B5-29E9F0A30CB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1" name="CuadroTexto 1810">
          <a:extLst>
            <a:ext uri="{FF2B5EF4-FFF2-40B4-BE49-F238E27FC236}">
              <a16:creationId xmlns="" xmlns:a16="http://schemas.microsoft.com/office/drawing/2014/main" id="{428708BC-0EA2-45CB-A308-419AA862DD0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2" name="CuadroTexto 1811">
          <a:extLst>
            <a:ext uri="{FF2B5EF4-FFF2-40B4-BE49-F238E27FC236}">
              <a16:creationId xmlns="" xmlns:a16="http://schemas.microsoft.com/office/drawing/2014/main" id="{1E80D1ED-E148-4A6F-9070-665983BDE54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13" name="CuadroTexto 1812">
          <a:extLst>
            <a:ext uri="{FF2B5EF4-FFF2-40B4-BE49-F238E27FC236}">
              <a16:creationId xmlns="" xmlns:a16="http://schemas.microsoft.com/office/drawing/2014/main" id="{E28441A6-2CAC-4703-B0C4-2FDBEED056D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14" name="CuadroTexto 1813">
          <a:extLst>
            <a:ext uri="{FF2B5EF4-FFF2-40B4-BE49-F238E27FC236}">
              <a16:creationId xmlns="" xmlns:a16="http://schemas.microsoft.com/office/drawing/2014/main" id="{57AA8A57-AD45-460E-84B3-1C28DEFDB90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15" name="CuadroTexto 1814">
          <a:extLst>
            <a:ext uri="{FF2B5EF4-FFF2-40B4-BE49-F238E27FC236}">
              <a16:creationId xmlns="" xmlns:a16="http://schemas.microsoft.com/office/drawing/2014/main" id="{A1EB6E92-8B11-4CE6-8868-D35A721922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6" name="CuadroTexto 1815">
          <a:extLst>
            <a:ext uri="{FF2B5EF4-FFF2-40B4-BE49-F238E27FC236}">
              <a16:creationId xmlns="" xmlns:a16="http://schemas.microsoft.com/office/drawing/2014/main" id="{080EE4F5-57F3-43FE-979E-4FDEC54A139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7" name="CuadroTexto 1816">
          <a:extLst>
            <a:ext uri="{FF2B5EF4-FFF2-40B4-BE49-F238E27FC236}">
              <a16:creationId xmlns="" xmlns:a16="http://schemas.microsoft.com/office/drawing/2014/main" id="{99EAE271-2AAD-4F1E-8A1A-0DBDE0A043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18" name="CuadroTexto 1817">
          <a:extLst>
            <a:ext uri="{FF2B5EF4-FFF2-40B4-BE49-F238E27FC236}">
              <a16:creationId xmlns="" xmlns:a16="http://schemas.microsoft.com/office/drawing/2014/main" id="{0B5EBD68-B15E-4271-8585-722E52726A3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19" name="CuadroTexto 1818">
          <a:extLst>
            <a:ext uri="{FF2B5EF4-FFF2-40B4-BE49-F238E27FC236}">
              <a16:creationId xmlns="" xmlns:a16="http://schemas.microsoft.com/office/drawing/2014/main" id="{3A9D2C1B-CF3B-4750-93D7-5CE2CC1849B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0" name="CuadroTexto 1819">
          <a:extLst>
            <a:ext uri="{FF2B5EF4-FFF2-40B4-BE49-F238E27FC236}">
              <a16:creationId xmlns="" xmlns:a16="http://schemas.microsoft.com/office/drawing/2014/main" id="{F0FF3C97-56C1-4E9C-A09A-40FDD134903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1" name="CuadroTexto 1820">
          <a:extLst>
            <a:ext uri="{FF2B5EF4-FFF2-40B4-BE49-F238E27FC236}">
              <a16:creationId xmlns="" xmlns:a16="http://schemas.microsoft.com/office/drawing/2014/main" id="{CBA63CC2-B3A2-491B-9C58-5C4A8DA6C74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2" name="CuadroTexto 1821">
          <a:extLst>
            <a:ext uri="{FF2B5EF4-FFF2-40B4-BE49-F238E27FC236}">
              <a16:creationId xmlns="" xmlns:a16="http://schemas.microsoft.com/office/drawing/2014/main" id="{E63874F4-522A-4998-900D-E3AC9197D3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3" name="CuadroTexto 1822">
          <a:extLst>
            <a:ext uri="{FF2B5EF4-FFF2-40B4-BE49-F238E27FC236}">
              <a16:creationId xmlns="" xmlns:a16="http://schemas.microsoft.com/office/drawing/2014/main" id="{C8C0811B-76A8-435C-808C-FAB410D1ADC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4" name="CuadroTexto 1823">
          <a:extLst>
            <a:ext uri="{FF2B5EF4-FFF2-40B4-BE49-F238E27FC236}">
              <a16:creationId xmlns="" xmlns:a16="http://schemas.microsoft.com/office/drawing/2014/main" id="{F0D1BA45-5767-4069-8D0B-AC8C03C2F72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5" name="CuadroTexto 1824">
          <a:extLst>
            <a:ext uri="{FF2B5EF4-FFF2-40B4-BE49-F238E27FC236}">
              <a16:creationId xmlns="" xmlns:a16="http://schemas.microsoft.com/office/drawing/2014/main" id="{D60B54E9-6E6B-4FAF-8F1B-895C43B3A1D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6" name="CuadroTexto 1825">
          <a:extLst>
            <a:ext uri="{FF2B5EF4-FFF2-40B4-BE49-F238E27FC236}">
              <a16:creationId xmlns="" xmlns:a16="http://schemas.microsoft.com/office/drawing/2014/main" id="{55E31F62-AA70-4742-A662-67445D85F06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27" name="CuadroTexto 1826">
          <a:extLst>
            <a:ext uri="{FF2B5EF4-FFF2-40B4-BE49-F238E27FC236}">
              <a16:creationId xmlns="" xmlns:a16="http://schemas.microsoft.com/office/drawing/2014/main" id="{F7DF700C-0A2F-43F7-B735-C649D77D4A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8" name="CuadroTexto 1827">
          <a:extLst>
            <a:ext uri="{FF2B5EF4-FFF2-40B4-BE49-F238E27FC236}">
              <a16:creationId xmlns="" xmlns:a16="http://schemas.microsoft.com/office/drawing/2014/main" id="{07F933AE-3363-4711-8FA1-03B8B70FFAE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29" name="CuadroTexto 1828">
          <a:extLst>
            <a:ext uri="{FF2B5EF4-FFF2-40B4-BE49-F238E27FC236}">
              <a16:creationId xmlns="" xmlns:a16="http://schemas.microsoft.com/office/drawing/2014/main" id="{2EAA04AD-88F9-4E52-9EB1-031497D78DA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30" name="CuadroTexto 1829">
          <a:extLst>
            <a:ext uri="{FF2B5EF4-FFF2-40B4-BE49-F238E27FC236}">
              <a16:creationId xmlns="" xmlns:a16="http://schemas.microsoft.com/office/drawing/2014/main" id="{B6019272-5C9A-4657-A1D3-FCD5FD9D955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1" name="CuadroTexto 1830">
          <a:extLst>
            <a:ext uri="{FF2B5EF4-FFF2-40B4-BE49-F238E27FC236}">
              <a16:creationId xmlns="" xmlns:a16="http://schemas.microsoft.com/office/drawing/2014/main" id="{A8EB9423-FCB6-4055-B976-8BCC49B11E3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2" name="CuadroTexto 1831">
          <a:extLst>
            <a:ext uri="{FF2B5EF4-FFF2-40B4-BE49-F238E27FC236}">
              <a16:creationId xmlns="" xmlns:a16="http://schemas.microsoft.com/office/drawing/2014/main" id="{EE2FC6C7-450E-4A9E-8F75-42A67B071A8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3" name="CuadroTexto 1832">
          <a:extLst>
            <a:ext uri="{FF2B5EF4-FFF2-40B4-BE49-F238E27FC236}">
              <a16:creationId xmlns="" xmlns:a16="http://schemas.microsoft.com/office/drawing/2014/main" id="{F2B98F84-CF03-4724-AF98-850D0A5D8C3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34" name="CuadroTexto 1833">
          <a:extLst>
            <a:ext uri="{FF2B5EF4-FFF2-40B4-BE49-F238E27FC236}">
              <a16:creationId xmlns="" xmlns:a16="http://schemas.microsoft.com/office/drawing/2014/main" id="{CC09801F-2E53-41FA-B932-CF5116AA702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35" name="CuadroTexto 1834">
          <a:extLst>
            <a:ext uri="{FF2B5EF4-FFF2-40B4-BE49-F238E27FC236}">
              <a16:creationId xmlns="" xmlns:a16="http://schemas.microsoft.com/office/drawing/2014/main" id="{42AA9A0A-539D-4C70-98AA-61F6BBCCBCB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36" name="CuadroTexto 1835">
          <a:extLst>
            <a:ext uri="{FF2B5EF4-FFF2-40B4-BE49-F238E27FC236}">
              <a16:creationId xmlns="" xmlns:a16="http://schemas.microsoft.com/office/drawing/2014/main" id="{2438FF3F-A641-486D-8AEF-8BEBDBCD002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7" name="CuadroTexto 1836">
          <a:extLst>
            <a:ext uri="{FF2B5EF4-FFF2-40B4-BE49-F238E27FC236}">
              <a16:creationId xmlns="" xmlns:a16="http://schemas.microsoft.com/office/drawing/2014/main" id="{F4FEE48E-E799-4711-A1E3-D4BE786C900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8" name="CuadroTexto 1837">
          <a:extLst>
            <a:ext uri="{FF2B5EF4-FFF2-40B4-BE49-F238E27FC236}">
              <a16:creationId xmlns="" xmlns:a16="http://schemas.microsoft.com/office/drawing/2014/main" id="{10011592-1076-49FB-BD78-87F86B46FDB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39" name="CuadroTexto 1838">
          <a:extLst>
            <a:ext uri="{FF2B5EF4-FFF2-40B4-BE49-F238E27FC236}">
              <a16:creationId xmlns="" xmlns:a16="http://schemas.microsoft.com/office/drawing/2014/main" id="{0CE3F5D3-8E5A-44B2-9B64-6DD61311EE0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0" name="CuadroTexto 1839">
          <a:extLst>
            <a:ext uri="{FF2B5EF4-FFF2-40B4-BE49-F238E27FC236}">
              <a16:creationId xmlns="" xmlns:a16="http://schemas.microsoft.com/office/drawing/2014/main" id="{5B893BF9-4655-450A-90B9-886C0674890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1" name="CuadroTexto 1840">
          <a:extLst>
            <a:ext uri="{FF2B5EF4-FFF2-40B4-BE49-F238E27FC236}">
              <a16:creationId xmlns="" xmlns:a16="http://schemas.microsoft.com/office/drawing/2014/main" id="{E361F867-E29C-4784-92AC-7591FF5526D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2" name="CuadroTexto 1841">
          <a:extLst>
            <a:ext uri="{FF2B5EF4-FFF2-40B4-BE49-F238E27FC236}">
              <a16:creationId xmlns="" xmlns:a16="http://schemas.microsoft.com/office/drawing/2014/main" id="{C4D7F2F6-6CD4-4B54-9DD1-F02488C68C6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43" name="CuadroTexto 1842">
          <a:extLst>
            <a:ext uri="{FF2B5EF4-FFF2-40B4-BE49-F238E27FC236}">
              <a16:creationId xmlns="" xmlns:a16="http://schemas.microsoft.com/office/drawing/2014/main" id="{38A45B81-CF50-4D36-84CD-F140ECC8907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44" name="CuadroTexto 1843">
          <a:extLst>
            <a:ext uri="{FF2B5EF4-FFF2-40B4-BE49-F238E27FC236}">
              <a16:creationId xmlns="" xmlns:a16="http://schemas.microsoft.com/office/drawing/2014/main" id="{2347178B-A480-4C99-9CAA-DC8A9B7FF39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45" name="CuadroTexto 1844">
          <a:extLst>
            <a:ext uri="{FF2B5EF4-FFF2-40B4-BE49-F238E27FC236}">
              <a16:creationId xmlns="" xmlns:a16="http://schemas.microsoft.com/office/drawing/2014/main" id="{1C4ACC81-E5D8-4946-917A-73C53D7ECA9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6" name="CuadroTexto 1845">
          <a:extLst>
            <a:ext uri="{FF2B5EF4-FFF2-40B4-BE49-F238E27FC236}">
              <a16:creationId xmlns="" xmlns:a16="http://schemas.microsoft.com/office/drawing/2014/main" id="{99962930-A11C-4159-8BA1-745EC5106D4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7" name="CuadroTexto 1846">
          <a:extLst>
            <a:ext uri="{FF2B5EF4-FFF2-40B4-BE49-F238E27FC236}">
              <a16:creationId xmlns="" xmlns:a16="http://schemas.microsoft.com/office/drawing/2014/main" id="{F65E60F3-4B49-44FC-A2D2-D1FA9EA4A3D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48" name="CuadroTexto 1847">
          <a:extLst>
            <a:ext uri="{FF2B5EF4-FFF2-40B4-BE49-F238E27FC236}">
              <a16:creationId xmlns="" xmlns:a16="http://schemas.microsoft.com/office/drawing/2014/main" id="{A5781A5B-AE79-4E93-97AF-AE727EAEAAC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49" name="CuadroTexto 1848">
          <a:extLst>
            <a:ext uri="{FF2B5EF4-FFF2-40B4-BE49-F238E27FC236}">
              <a16:creationId xmlns="" xmlns:a16="http://schemas.microsoft.com/office/drawing/2014/main" id="{EDC106D1-CA09-4E42-8C51-435F5737599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0" name="CuadroTexto 1849">
          <a:extLst>
            <a:ext uri="{FF2B5EF4-FFF2-40B4-BE49-F238E27FC236}">
              <a16:creationId xmlns="" xmlns:a16="http://schemas.microsoft.com/office/drawing/2014/main" id="{577D1B4E-A8EB-4A91-AB58-AF98199D13A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1" name="CuadroTexto 1850">
          <a:extLst>
            <a:ext uri="{FF2B5EF4-FFF2-40B4-BE49-F238E27FC236}">
              <a16:creationId xmlns="" xmlns:a16="http://schemas.microsoft.com/office/drawing/2014/main" id="{D5492ED9-6C50-4F88-9767-BB8A3E344E3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2" name="CuadroTexto 1851">
          <a:extLst>
            <a:ext uri="{FF2B5EF4-FFF2-40B4-BE49-F238E27FC236}">
              <a16:creationId xmlns="" xmlns:a16="http://schemas.microsoft.com/office/drawing/2014/main" id="{42B262E7-CC80-4B1B-9305-087643D648F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3" name="CuadroTexto 1852">
          <a:extLst>
            <a:ext uri="{FF2B5EF4-FFF2-40B4-BE49-F238E27FC236}">
              <a16:creationId xmlns="" xmlns:a16="http://schemas.microsoft.com/office/drawing/2014/main" id="{7DD07EDC-CC44-4485-A6B7-350DFFC9A71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4" name="CuadroTexto 1853">
          <a:extLst>
            <a:ext uri="{FF2B5EF4-FFF2-40B4-BE49-F238E27FC236}">
              <a16:creationId xmlns="" xmlns:a16="http://schemas.microsoft.com/office/drawing/2014/main" id="{C6442D13-2BCA-4BE5-91AB-152B2C06A8F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5" name="CuadroTexto 1854">
          <a:extLst>
            <a:ext uri="{FF2B5EF4-FFF2-40B4-BE49-F238E27FC236}">
              <a16:creationId xmlns="" xmlns:a16="http://schemas.microsoft.com/office/drawing/2014/main" id="{1EECEE84-7A79-4620-97A5-77111F8097A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6" name="CuadroTexto 1855">
          <a:extLst>
            <a:ext uri="{FF2B5EF4-FFF2-40B4-BE49-F238E27FC236}">
              <a16:creationId xmlns="" xmlns:a16="http://schemas.microsoft.com/office/drawing/2014/main" id="{EE1EA926-0194-49AA-ADA1-40124F2EBA4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57" name="CuadroTexto 1856">
          <a:extLst>
            <a:ext uri="{FF2B5EF4-FFF2-40B4-BE49-F238E27FC236}">
              <a16:creationId xmlns="" xmlns:a16="http://schemas.microsoft.com/office/drawing/2014/main" id="{55281DFC-CCD0-4C1F-AE35-C367548B9E9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8" name="CuadroTexto 1857">
          <a:extLst>
            <a:ext uri="{FF2B5EF4-FFF2-40B4-BE49-F238E27FC236}">
              <a16:creationId xmlns="" xmlns:a16="http://schemas.microsoft.com/office/drawing/2014/main" id="{1113862D-E418-4BA4-88F7-F1B24570EF9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59" name="CuadroTexto 1858">
          <a:extLst>
            <a:ext uri="{FF2B5EF4-FFF2-40B4-BE49-F238E27FC236}">
              <a16:creationId xmlns="" xmlns:a16="http://schemas.microsoft.com/office/drawing/2014/main" id="{4A9B2A29-193A-4797-881F-92F57B27171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60" name="CuadroTexto 1859">
          <a:extLst>
            <a:ext uri="{FF2B5EF4-FFF2-40B4-BE49-F238E27FC236}">
              <a16:creationId xmlns="" xmlns:a16="http://schemas.microsoft.com/office/drawing/2014/main" id="{C4058891-176B-41E1-A669-53347A8FF63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1" name="CuadroTexto 1860">
          <a:extLst>
            <a:ext uri="{FF2B5EF4-FFF2-40B4-BE49-F238E27FC236}">
              <a16:creationId xmlns="" xmlns:a16="http://schemas.microsoft.com/office/drawing/2014/main" id="{C550C89C-7235-4EEE-8990-88468377DBE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2" name="CuadroTexto 1861">
          <a:extLst>
            <a:ext uri="{FF2B5EF4-FFF2-40B4-BE49-F238E27FC236}">
              <a16:creationId xmlns="" xmlns:a16="http://schemas.microsoft.com/office/drawing/2014/main" id="{848B8AC8-2EE8-49C5-A2C3-1A1C378C06D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3" name="CuadroTexto 1862">
          <a:extLst>
            <a:ext uri="{FF2B5EF4-FFF2-40B4-BE49-F238E27FC236}">
              <a16:creationId xmlns="" xmlns:a16="http://schemas.microsoft.com/office/drawing/2014/main" id="{680A52A2-B3D2-42BC-8012-0F9DAD2C83D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64" name="CuadroTexto 1863">
          <a:extLst>
            <a:ext uri="{FF2B5EF4-FFF2-40B4-BE49-F238E27FC236}">
              <a16:creationId xmlns="" xmlns:a16="http://schemas.microsoft.com/office/drawing/2014/main" id="{6ED00CC2-43F6-40BD-8E70-F31823C9DDC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65" name="CuadroTexto 1864">
          <a:extLst>
            <a:ext uri="{FF2B5EF4-FFF2-40B4-BE49-F238E27FC236}">
              <a16:creationId xmlns="" xmlns:a16="http://schemas.microsoft.com/office/drawing/2014/main" id="{0367F115-CA0C-46C5-9231-ECCB5263C81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66" name="CuadroTexto 1865">
          <a:extLst>
            <a:ext uri="{FF2B5EF4-FFF2-40B4-BE49-F238E27FC236}">
              <a16:creationId xmlns="" xmlns:a16="http://schemas.microsoft.com/office/drawing/2014/main" id="{B231F007-526C-4BBF-92DD-51E5ACAEA40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7" name="CuadroTexto 1866">
          <a:extLst>
            <a:ext uri="{FF2B5EF4-FFF2-40B4-BE49-F238E27FC236}">
              <a16:creationId xmlns="" xmlns:a16="http://schemas.microsoft.com/office/drawing/2014/main" id="{668DD73B-36DA-42F7-8641-795A496754B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8" name="CuadroTexto 1867">
          <a:extLst>
            <a:ext uri="{FF2B5EF4-FFF2-40B4-BE49-F238E27FC236}">
              <a16:creationId xmlns="" xmlns:a16="http://schemas.microsoft.com/office/drawing/2014/main" id="{56FD0209-6C88-4AE8-A8CC-3A531BC5194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69" name="CuadroTexto 1868">
          <a:extLst>
            <a:ext uri="{FF2B5EF4-FFF2-40B4-BE49-F238E27FC236}">
              <a16:creationId xmlns="" xmlns:a16="http://schemas.microsoft.com/office/drawing/2014/main" id="{29CEDAD7-76AB-4E39-9CCA-65742BD67A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0" name="CuadroTexto 1869">
          <a:extLst>
            <a:ext uri="{FF2B5EF4-FFF2-40B4-BE49-F238E27FC236}">
              <a16:creationId xmlns="" xmlns:a16="http://schemas.microsoft.com/office/drawing/2014/main" id="{F1FF6AE1-C76A-40E9-9F90-E1F7BE711A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1" name="CuadroTexto 1870">
          <a:extLst>
            <a:ext uri="{FF2B5EF4-FFF2-40B4-BE49-F238E27FC236}">
              <a16:creationId xmlns="" xmlns:a16="http://schemas.microsoft.com/office/drawing/2014/main" id="{89EBF2F5-53B8-4DDD-8596-4B6F7AE78A2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2" name="CuadroTexto 1871">
          <a:extLst>
            <a:ext uri="{FF2B5EF4-FFF2-40B4-BE49-F238E27FC236}">
              <a16:creationId xmlns="" xmlns:a16="http://schemas.microsoft.com/office/drawing/2014/main" id="{5E0BA27F-7BE1-4AAF-A301-D2D5981D94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73" name="CuadroTexto 1872">
          <a:extLst>
            <a:ext uri="{FF2B5EF4-FFF2-40B4-BE49-F238E27FC236}">
              <a16:creationId xmlns="" xmlns:a16="http://schemas.microsoft.com/office/drawing/2014/main" id="{E7BF375C-DF8B-45F1-A344-923301D98EA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74" name="CuadroTexto 1873">
          <a:extLst>
            <a:ext uri="{FF2B5EF4-FFF2-40B4-BE49-F238E27FC236}">
              <a16:creationId xmlns="" xmlns:a16="http://schemas.microsoft.com/office/drawing/2014/main" id="{3F616797-6412-48F9-897F-128FAFFDA4D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75" name="CuadroTexto 1874">
          <a:extLst>
            <a:ext uri="{FF2B5EF4-FFF2-40B4-BE49-F238E27FC236}">
              <a16:creationId xmlns="" xmlns:a16="http://schemas.microsoft.com/office/drawing/2014/main" id="{47406BBB-99F9-44E9-8A00-C8599A87662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6" name="CuadroTexto 1875">
          <a:extLst>
            <a:ext uri="{FF2B5EF4-FFF2-40B4-BE49-F238E27FC236}">
              <a16:creationId xmlns="" xmlns:a16="http://schemas.microsoft.com/office/drawing/2014/main" id="{EF0F6F84-8ED2-4B06-A297-98DFB7F0353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7" name="CuadroTexto 1876">
          <a:extLst>
            <a:ext uri="{FF2B5EF4-FFF2-40B4-BE49-F238E27FC236}">
              <a16:creationId xmlns="" xmlns:a16="http://schemas.microsoft.com/office/drawing/2014/main" id="{901D8B45-1B4E-4388-948A-672DA180E44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78" name="CuadroTexto 1877">
          <a:extLst>
            <a:ext uri="{FF2B5EF4-FFF2-40B4-BE49-F238E27FC236}">
              <a16:creationId xmlns="" xmlns:a16="http://schemas.microsoft.com/office/drawing/2014/main" id="{06A85C8E-9B67-436D-AC63-D543CBE417B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79" name="CuadroTexto 1878">
          <a:extLst>
            <a:ext uri="{FF2B5EF4-FFF2-40B4-BE49-F238E27FC236}">
              <a16:creationId xmlns="" xmlns:a16="http://schemas.microsoft.com/office/drawing/2014/main" id="{C62CCA17-2FF4-400D-A897-7E72A7FFDAA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0" name="CuadroTexto 1879">
          <a:extLst>
            <a:ext uri="{FF2B5EF4-FFF2-40B4-BE49-F238E27FC236}">
              <a16:creationId xmlns="" xmlns:a16="http://schemas.microsoft.com/office/drawing/2014/main" id="{861590AA-CC61-4690-ACE4-9B771A6ED1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1" name="CuadroTexto 1880">
          <a:extLst>
            <a:ext uri="{FF2B5EF4-FFF2-40B4-BE49-F238E27FC236}">
              <a16:creationId xmlns="" xmlns:a16="http://schemas.microsoft.com/office/drawing/2014/main" id="{C511020F-1D2D-479A-B9CB-ADE83814B05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2" name="CuadroTexto 1881">
          <a:extLst>
            <a:ext uri="{FF2B5EF4-FFF2-40B4-BE49-F238E27FC236}">
              <a16:creationId xmlns="" xmlns:a16="http://schemas.microsoft.com/office/drawing/2014/main" id="{09B02D3C-6DDF-4E5B-A508-3143CCAE9E5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3" name="CuadroTexto 1882">
          <a:extLst>
            <a:ext uri="{FF2B5EF4-FFF2-40B4-BE49-F238E27FC236}">
              <a16:creationId xmlns="" xmlns:a16="http://schemas.microsoft.com/office/drawing/2014/main" id="{7803C607-4A4A-4E7F-8843-7E83DCFC3C6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4" name="CuadroTexto 1883">
          <a:extLst>
            <a:ext uri="{FF2B5EF4-FFF2-40B4-BE49-F238E27FC236}">
              <a16:creationId xmlns="" xmlns:a16="http://schemas.microsoft.com/office/drawing/2014/main" id="{C1BDC515-259F-4641-A6CC-F04FCD71136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5" name="CuadroTexto 1884">
          <a:extLst>
            <a:ext uri="{FF2B5EF4-FFF2-40B4-BE49-F238E27FC236}">
              <a16:creationId xmlns="" xmlns:a16="http://schemas.microsoft.com/office/drawing/2014/main" id="{3F621711-D45E-4FA5-8C63-20273943A9C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6" name="CuadroTexto 1885">
          <a:extLst>
            <a:ext uri="{FF2B5EF4-FFF2-40B4-BE49-F238E27FC236}">
              <a16:creationId xmlns="" xmlns:a16="http://schemas.microsoft.com/office/drawing/2014/main" id="{C51BD4CF-F778-4110-90CD-A4DBC926B7B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87" name="CuadroTexto 1886">
          <a:extLst>
            <a:ext uri="{FF2B5EF4-FFF2-40B4-BE49-F238E27FC236}">
              <a16:creationId xmlns="" xmlns:a16="http://schemas.microsoft.com/office/drawing/2014/main" id="{E7D23C7B-8119-4C64-8D56-6360BE874F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8" name="CuadroTexto 1887">
          <a:extLst>
            <a:ext uri="{FF2B5EF4-FFF2-40B4-BE49-F238E27FC236}">
              <a16:creationId xmlns="" xmlns:a16="http://schemas.microsoft.com/office/drawing/2014/main" id="{F917775F-BAB2-48A4-9431-526618B2B40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89" name="CuadroTexto 1888">
          <a:extLst>
            <a:ext uri="{FF2B5EF4-FFF2-40B4-BE49-F238E27FC236}">
              <a16:creationId xmlns="" xmlns:a16="http://schemas.microsoft.com/office/drawing/2014/main" id="{3A29C4E1-722C-4501-83A0-D20C70C9D3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90" name="CuadroTexto 1889">
          <a:extLst>
            <a:ext uri="{FF2B5EF4-FFF2-40B4-BE49-F238E27FC236}">
              <a16:creationId xmlns="" xmlns:a16="http://schemas.microsoft.com/office/drawing/2014/main" id="{DE325C7F-374D-461C-94BA-66BCC210C6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1" name="CuadroTexto 1890">
          <a:extLst>
            <a:ext uri="{FF2B5EF4-FFF2-40B4-BE49-F238E27FC236}">
              <a16:creationId xmlns="" xmlns:a16="http://schemas.microsoft.com/office/drawing/2014/main" id="{C20C86F3-C54A-4C7B-BBDE-49B759FFD0C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2" name="CuadroTexto 1891">
          <a:extLst>
            <a:ext uri="{FF2B5EF4-FFF2-40B4-BE49-F238E27FC236}">
              <a16:creationId xmlns="" xmlns:a16="http://schemas.microsoft.com/office/drawing/2014/main" id="{340E4A16-5CB9-454D-8557-69707CAAD1A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3" name="CuadroTexto 1892">
          <a:extLst>
            <a:ext uri="{FF2B5EF4-FFF2-40B4-BE49-F238E27FC236}">
              <a16:creationId xmlns="" xmlns:a16="http://schemas.microsoft.com/office/drawing/2014/main" id="{CE56F6CA-203D-4739-99B5-D8CF064A880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94" name="CuadroTexto 1893">
          <a:extLst>
            <a:ext uri="{FF2B5EF4-FFF2-40B4-BE49-F238E27FC236}">
              <a16:creationId xmlns="" xmlns:a16="http://schemas.microsoft.com/office/drawing/2014/main" id="{62BC660E-46D1-4EB1-B716-E950460BF8F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95" name="CuadroTexto 1894">
          <a:extLst>
            <a:ext uri="{FF2B5EF4-FFF2-40B4-BE49-F238E27FC236}">
              <a16:creationId xmlns="" xmlns:a16="http://schemas.microsoft.com/office/drawing/2014/main" id="{AABB00D6-3C84-467A-AE06-E24920149F3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896" name="CuadroTexto 1895">
          <a:extLst>
            <a:ext uri="{FF2B5EF4-FFF2-40B4-BE49-F238E27FC236}">
              <a16:creationId xmlns="" xmlns:a16="http://schemas.microsoft.com/office/drawing/2014/main" id="{83DAEFE6-38B6-4CEE-ABB5-70F07234A77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7" name="CuadroTexto 1896">
          <a:extLst>
            <a:ext uri="{FF2B5EF4-FFF2-40B4-BE49-F238E27FC236}">
              <a16:creationId xmlns="" xmlns:a16="http://schemas.microsoft.com/office/drawing/2014/main" id="{4065A513-1B75-4EED-86DD-BCB6A31FAD9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8" name="CuadroTexto 1897">
          <a:extLst>
            <a:ext uri="{FF2B5EF4-FFF2-40B4-BE49-F238E27FC236}">
              <a16:creationId xmlns="" xmlns:a16="http://schemas.microsoft.com/office/drawing/2014/main" id="{EE16D3A3-24F4-497B-838C-9BC6C5016F5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899" name="CuadroTexto 1898">
          <a:extLst>
            <a:ext uri="{FF2B5EF4-FFF2-40B4-BE49-F238E27FC236}">
              <a16:creationId xmlns="" xmlns:a16="http://schemas.microsoft.com/office/drawing/2014/main" id="{00217555-DEE5-4E6C-8569-404DA1144C6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0" name="CuadroTexto 1899">
          <a:extLst>
            <a:ext uri="{FF2B5EF4-FFF2-40B4-BE49-F238E27FC236}">
              <a16:creationId xmlns="" xmlns:a16="http://schemas.microsoft.com/office/drawing/2014/main" id="{44187B10-E9FC-4E2D-983B-15BC199230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1" name="CuadroTexto 1900">
          <a:extLst>
            <a:ext uri="{FF2B5EF4-FFF2-40B4-BE49-F238E27FC236}">
              <a16:creationId xmlns="" xmlns:a16="http://schemas.microsoft.com/office/drawing/2014/main" id="{979156D4-7A82-49B7-A370-362D40733EF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2" name="CuadroTexto 1901">
          <a:extLst>
            <a:ext uri="{FF2B5EF4-FFF2-40B4-BE49-F238E27FC236}">
              <a16:creationId xmlns="" xmlns:a16="http://schemas.microsoft.com/office/drawing/2014/main" id="{6CD3FA47-10D2-478B-987D-EB1BF6E67D8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03" name="CuadroTexto 1902">
          <a:extLst>
            <a:ext uri="{FF2B5EF4-FFF2-40B4-BE49-F238E27FC236}">
              <a16:creationId xmlns="" xmlns:a16="http://schemas.microsoft.com/office/drawing/2014/main" id="{9852AA47-6286-4F99-9BDB-76EAB2BD9D3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04" name="CuadroTexto 1903">
          <a:extLst>
            <a:ext uri="{FF2B5EF4-FFF2-40B4-BE49-F238E27FC236}">
              <a16:creationId xmlns="" xmlns:a16="http://schemas.microsoft.com/office/drawing/2014/main" id="{B5BC5A94-AC8F-41DF-9CB7-E87CB96D5D6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05" name="CuadroTexto 1904">
          <a:extLst>
            <a:ext uri="{FF2B5EF4-FFF2-40B4-BE49-F238E27FC236}">
              <a16:creationId xmlns="" xmlns:a16="http://schemas.microsoft.com/office/drawing/2014/main" id="{3DA313FE-B861-4505-A8D8-4164A29EC1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6" name="CuadroTexto 1905">
          <a:extLst>
            <a:ext uri="{FF2B5EF4-FFF2-40B4-BE49-F238E27FC236}">
              <a16:creationId xmlns="" xmlns:a16="http://schemas.microsoft.com/office/drawing/2014/main" id="{25E50469-B276-4671-B2CB-37C03675C96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7" name="CuadroTexto 1906">
          <a:extLst>
            <a:ext uri="{FF2B5EF4-FFF2-40B4-BE49-F238E27FC236}">
              <a16:creationId xmlns="" xmlns:a16="http://schemas.microsoft.com/office/drawing/2014/main" id="{8A66D70B-5E06-46E4-8B7B-F6F42C44111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08" name="CuadroTexto 1907">
          <a:extLst>
            <a:ext uri="{FF2B5EF4-FFF2-40B4-BE49-F238E27FC236}">
              <a16:creationId xmlns="" xmlns:a16="http://schemas.microsoft.com/office/drawing/2014/main" id="{6F53EF48-74AB-40A3-AC32-BBDDB321B06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09" name="CuadroTexto 1908">
          <a:extLst>
            <a:ext uri="{FF2B5EF4-FFF2-40B4-BE49-F238E27FC236}">
              <a16:creationId xmlns="" xmlns:a16="http://schemas.microsoft.com/office/drawing/2014/main" id="{FC112001-7303-47C3-8DAA-7C9E25A1D14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0" name="CuadroTexto 1909">
          <a:extLst>
            <a:ext uri="{FF2B5EF4-FFF2-40B4-BE49-F238E27FC236}">
              <a16:creationId xmlns="" xmlns:a16="http://schemas.microsoft.com/office/drawing/2014/main" id="{DEAEC7BD-1BC0-42BD-BE53-EFAC236417A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1" name="CuadroTexto 1910">
          <a:extLst>
            <a:ext uri="{FF2B5EF4-FFF2-40B4-BE49-F238E27FC236}">
              <a16:creationId xmlns="" xmlns:a16="http://schemas.microsoft.com/office/drawing/2014/main" id="{F1F7DE9F-531D-4CC3-B718-E9543A089FA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2" name="CuadroTexto 1911">
          <a:extLst>
            <a:ext uri="{FF2B5EF4-FFF2-40B4-BE49-F238E27FC236}">
              <a16:creationId xmlns="" xmlns:a16="http://schemas.microsoft.com/office/drawing/2014/main" id="{6427F7B9-3FD0-436C-80CA-EEE5759FF18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3" name="CuadroTexto 1912">
          <a:extLst>
            <a:ext uri="{FF2B5EF4-FFF2-40B4-BE49-F238E27FC236}">
              <a16:creationId xmlns="" xmlns:a16="http://schemas.microsoft.com/office/drawing/2014/main" id="{AF6D3E3F-FA21-498D-82FC-EDC35776D8D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4" name="CuadroTexto 1913">
          <a:extLst>
            <a:ext uri="{FF2B5EF4-FFF2-40B4-BE49-F238E27FC236}">
              <a16:creationId xmlns="" xmlns:a16="http://schemas.microsoft.com/office/drawing/2014/main" id="{C51AFDD9-77D0-4172-8E67-31C759BC4B8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5" name="CuadroTexto 1914">
          <a:extLst>
            <a:ext uri="{FF2B5EF4-FFF2-40B4-BE49-F238E27FC236}">
              <a16:creationId xmlns="" xmlns:a16="http://schemas.microsoft.com/office/drawing/2014/main" id="{764AA66A-FD93-4B5C-B884-A0C4BA36A06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6" name="CuadroTexto 1915">
          <a:extLst>
            <a:ext uri="{FF2B5EF4-FFF2-40B4-BE49-F238E27FC236}">
              <a16:creationId xmlns="" xmlns:a16="http://schemas.microsoft.com/office/drawing/2014/main" id="{0FB7F54C-7318-4813-879A-D7E00C96082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17" name="CuadroTexto 1916">
          <a:extLst>
            <a:ext uri="{FF2B5EF4-FFF2-40B4-BE49-F238E27FC236}">
              <a16:creationId xmlns="" xmlns:a16="http://schemas.microsoft.com/office/drawing/2014/main" id="{E70750CF-A93A-46CF-ACB4-7C1A87F4DEA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8" name="CuadroTexto 1917">
          <a:extLst>
            <a:ext uri="{FF2B5EF4-FFF2-40B4-BE49-F238E27FC236}">
              <a16:creationId xmlns="" xmlns:a16="http://schemas.microsoft.com/office/drawing/2014/main" id="{F1AA4EEE-B0E3-4476-98E7-64758B67E09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19" name="CuadroTexto 1918">
          <a:extLst>
            <a:ext uri="{FF2B5EF4-FFF2-40B4-BE49-F238E27FC236}">
              <a16:creationId xmlns="" xmlns:a16="http://schemas.microsoft.com/office/drawing/2014/main" id="{F5D1A268-51F4-4C4A-8735-9799C9D5DA2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20" name="CuadroTexto 1919">
          <a:extLst>
            <a:ext uri="{FF2B5EF4-FFF2-40B4-BE49-F238E27FC236}">
              <a16:creationId xmlns="" xmlns:a16="http://schemas.microsoft.com/office/drawing/2014/main" id="{398E976B-4560-4954-99B8-E35D1D9C22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1" name="CuadroTexto 1920">
          <a:extLst>
            <a:ext uri="{FF2B5EF4-FFF2-40B4-BE49-F238E27FC236}">
              <a16:creationId xmlns="" xmlns:a16="http://schemas.microsoft.com/office/drawing/2014/main" id="{AFB9A19A-AA95-43CA-BB91-40B07DBE0B1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2" name="CuadroTexto 1921">
          <a:extLst>
            <a:ext uri="{FF2B5EF4-FFF2-40B4-BE49-F238E27FC236}">
              <a16:creationId xmlns="" xmlns:a16="http://schemas.microsoft.com/office/drawing/2014/main" id="{721A63BF-CD5B-416F-91E0-0EE262202D5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3" name="CuadroTexto 1922">
          <a:extLst>
            <a:ext uri="{FF2B5EF4-FFF2-40B4-BE49-F238E27FC236}">
              <a16:creationId xmlns="" xmlns:a16="http://schemas.microsoft.com/office/drawing/2014/main" id="{3BD292FA-A544-403A-9D59-208E9E1F5D5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24" name="CuadroTexto 1923">
          <a:extLst>
            <a:ext uri="{FF2B5EF4-FFF2-40B4-BE49-F238E27FC236}">
              <a16:creationId xmlns="" xmlns:a16="http://schemas.microsoft.com/office/drawing/2014/main" id="{FFA613D4-12EF-4394-8939-F66BCE722B9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25" name="CuadroTexto 1924">
          <a:extLst>
            <a:ext uri="{FF2B5EF4-FFF2-40B4-BE49-F238E27FC236}">
              <a16:creationId xmlns="" xmlns:a16="http://schemas.microsoft.com/office/drawing/2014/main" id="{729E162B-727F-4A1D-A745-4440C769822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26" name="CuadroTexto 1925">
          <a:extLst>
            <a:ext uri="{FF2B5EF4-FFF2-40B4-BE49-F238E27FC236}">
              <a16:creationId xmlns="" xmlns:a16="http://schemas.microsoft.com/office/drawing/2014/main" id="{37A3A9DB-BD67-49C5-85F6-FB9A8957083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7" name="CuadroTexto 1926">
          <a:extLst>
            <a:ext uri="{FF2B5EF4-FFF2-40B4-BE49-F238E27FC236}">
              <a16:creationId xmlns="" xmlns:a16="http://schemas.microsoft.com/office/drawing/2014/main" id="{71509732-C2D5-4E85-8AEF-A60176AA688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8" name="CuadroTexto 1927">
          <a:extLst>
            <a:ext uri="{FF2B5EF4-FFF2-40B4-BE49-F238E27FC236}">
              <a16:creationId xmlns="" xmlns:a16="http://schemas.microsoft.com/office/drawing/2014/main" id="{5B2CE36F-AB8E-40F8-8692-58805BC38BE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29" name="CuadroTexto 1928">
          <a:extLst>
            <a:ext uri="{FF2B5EF4-FFF2-40B4-BE49-F238E27FC236}">
              <a16:creationId xmlns="" xmlns:a16="http://schemas.microsoft.com/office/drawing/2014/main" id="{2CD57FB3-0AD6-4292-B91E-414229FF2E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0" name="CuadroTexto 1929">
          <a:extLst>
            <a:ext uri="{FF2B5EF4-FFF2-40B4-BE49-F238E27FC236}">
              <a16:creationId xmlns="" xmlns:a16="http://schemas.microsoft.com/office/drawing/2014/main" id="{BF0FD605-A287-4BA2-BD84-306866A1E2E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1" name="CuadroTexto 1930">
          <a:extLst>
            <a:ext uri="{FF2B5EF4-FFF2-40B4-BE49-F238E27FC236}">
              <a16:creationId xmlns="" xmlns:a16="http://schemas.microsoft.com/office/drawing/2014/main" id="{A5E39FE3-5BE3-474C-8FBA-C075A5E3F2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2" name="CuadroTexto 1931">
          <a:extLst>
            <a:ext uri="{FF2B5EF4-FFF2-40B4-BE49-F238E27FC236}">
              <a16:creationId xmlns="" xmlns:a16="http://schemas.microsoft.com/office/drawing/2014/main" id="{08D05131-488F-492C-975E-8B2855418F3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33" name="CuadroTexto 1932">
          <a:extLst>
            <a:ext uri="{FF2B5EF4-FFF2-40B4-BE49-F238E27FC236}">
              <a16:creationId xmlns="" xmlns:a16="http://schemas.microsoft.com/office/drawing/2014/main" id="{CAA1D667-E01A-443A-8048-4BE1ED96DFF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34" name="CuadroTexto 1933">
          <a:extLst>
            <a:ext uri="{FF2B5EF4-FFF2-40B4-BE49-F238E27FC236}">
              <a16:creationId xmlns="" xmlns:a16="http://schemas.microsoft.com/office/drawing/2014/main" id="{317F2017-8E6E-4466-8939-38513E4B525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35" name="CuadroTexto 1934">
          <a:extLst>
            <a:ext uri="{FF2B5EF4-FFF2-40B4-BE49-F238E27FC236}">
              <a16:creationId xmlns="" xmlns:a16="http://schemas.microsoft.com/office/drawing/2014/main" id="{5125CA8D-20F5-40D2-9B17-665BC373304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6" name="CuadroTexto 1935">
          <a:extLst>
            <a:ext uri="{FF2B5EF4-FFF2-40B4-BE49-F238E27FC236}">
              <a16:creationId xmlns="" xmlns:a16="http://schemas.microsoft.com/office/drawing/2014/main" id="{E21C6DD8-9C88-492C-9B4E-14DDBC1657A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7" name="CuadroTexto 1936">
          <a:extLst>
            <a:ext uri="{FF2B5EF4-FFF2-40B4-BE49-F238E27FC236}">
              <a16:creationId xmlns="" xmlns:a16="http://schemas.microsoft.com/office/drawing/2014/main" id="{09C5FFC3-1743-493D-981D-E87219046EC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38" name="CuadroTexto 1937">
          <a:extLst>
            <a:ext uri="{FF2B5EF4-FFF2-40B4-BE49-F238E27FC236}">
              <a16:creationId xmlns="" xmlns:a16="http://schemas.microsoft.com/office/drawing/2014/main" id="{A20189D4-A7D4-4A67-967E-68981B29F5D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39" name="CuadroTexto 1938">
          <a:extLst>
            <a:ext uri="{FF2B5EF4-FFF2-40B4-BE49-F238E27FC236}">
              <a16:creationId xmlns="" xmlns:a16="http://schemas.microsoft.com/office/drawing/2014/main" id="{833E40BE-2FA9-4410-AC37-B5A2298E001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0" name="CuadroTexto 1939">
          <a:extLst>
            <a:ext uri="{FF2B5EF4-FFF2-40B4-BE49-F238E27FC236}">
              <a16:creationId xmlns="" xmlns:a16="http://schemas.microsoft.com/office/drawing/2014/main" id="{D9622D03-BAB5-4C36-9A00-BE610D35589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1" name="CuadroTexto 1940">
          <a:extLst>
            <a:ext uri="{FF2B5EF4-FFF2-40B4-BE49-F238E27FC236}">
              <a16:creationId xmlns="" xmlns:a16="http://schemas.microsoft.com/office/drawing/2014/main" id="{D81A9BB7-34A9-4D03-B7B9-99FF908B853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2" name="CuadroTexto 1941">
          <a:extLst>
            <a:ext uri="{FF2B5EF4-FFF2-40B4-BE49-F238E27FC236}">
              <a16:creationId xmlns="" xmlns:a16="http://schemas.microsoft.com/office/drawing/2014/main" id="{799962E9-0E9F-4EBB-92B9-64D129539DC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3" name="CuadroTexto 1942">
          <a:extLst>
            <a:ext uri="{FF2B5EF4-FFF2-40B4-BE49-F238E27FC236}">
              <a16:creationId xmlns="" xmlns:a16="http://schemas.microsoft.com/office/drawing/2014/main" id="{00BA53B5-C52D-4FC9-AD61-809F4C7346A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4" name="CuadroTexto 1943">
          <a:extLst>
            <a:ext uri="{FF2B5EF4-FFF2-40B4-BE49-F238E27FC236}">
              <a16:creationId xmlns="" xmlns:a16="http://schemas.microsoft.com/office/drawing/2014/main" id="{3FC90247-03C4-4C7A-BF2E-CCE4F4B875C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5" name="CuadroTexto 1944">
          <a:extLst>
            <a:ext uri="{FF2B5EF4-FFF2-40B4-BE49-F238E27FC236}">
              <a16:creationId xmlns="" xmlns:a16="http://schemas.microsoft.com/office/drawing/2014/main" id="{71347111-BC74-4E1C-AB8F-F5C66A06B0E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6" name="CuadroTexto 1945">
          <a:extLst>
            <a:ext uri="{FF2B5EF4-FFF2-40B4-BE49-F238E27FC236}">
              <a16:creationId xmlns="" xmlns:a16="http://schemas.microsoft.com/office/drawing/2014/main" id="{BC0B84DB-7B2C-43C6-BC59-A27C48302B0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47" name="CuadroTexto 1946">
          <a:extLst>
            <a:ext uri="{FF2B5EF4-FFF2-40B4-BE49-F238E27FC236}">
              <a16:creationId xmlns="" xmlns:a16="http://schemas.microsoft.com/office/drawing/2014/main" id="{048BF469-750B-4694-8453-7F279DB547E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8" name="CuadroTexto 1947">
          <a:extLst>
            <a:ext uri="{FF2B5EF4-FFF2-40B4-BE49-F238E27FC236}">
              <a16:creationId xmlns="" xmlns:a16="http://schemas.microsoft.com/office/drawing/2014/main" id="{AF3F8739-9FCD-4A16-A065-DEEBCDFB2AC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49" name="CuadroTexto 1948">
          <a:extLst>
            <a:ext uri="{FF2B5EF4-FFF2-40B4-BE49-F238E27FC236}">
              <a16:creationId xmlns="" xmlns:a16="http://schemas.microsoft.com/office/drawing/2014/main" id="{92BA3EF6-AF6B-4016-B5CC-FE473AEAFBF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50" name="CuadroTexto 1949">
          <a:extLst>
            <a:ext uri="{FF2B5EF4-FFF2-40B4-BE49-F238E27FC236}">
              <a16:creationId xmlns="" xmlns:a16="http://schemas.microsoft.com/office/drawing/2014/main" id="{CB834500-3868-4515-9803-F6721BF1E98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1" name="CuadroTexto 1950">
          <a:extLst>
            <a:ext uri="{FF2B5EF4-FFF2-40B4-BE49-F238E27FC236}">
              <a16:creationId xmlns="" xmlns:a16="http://schemas.microsoft.com/office/drawing/2014/main" id="{75B4A96E-4AAA-45DD-91C8-02FE6EF7725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2" name="CuadroTexto 1951">
          <a:extLst>
            <a:ext uri="{FF2B5EF4-FFF2-40B4-BE49-F238E27FC236}">
              <a16:creationId xmlns="" xmlns:a16="http://schemas.microsoft.com/office/drawing/2014/main" id="{A1A1D407-8A08-4284-B11D-CA2B8224452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3" name="CuadroTexto 1952">
          <a:extLst>
            <a:ext uri="{FF2B5EF4-FFF2-40B4-BE49-F238E27FC236}">
              <a16:creationId xmlns="" xmlns:a16="http://schemas.microsoft.com/office/drawing/2014/main" id="{95F7E082-35FD-416E-9B31-744E22C9800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54" name="CuadroTexto 1953">
          <a:extLst>
            <a:ext uri="{FF2B5EF4-FFF2-40B4-BE49-F238E27FC236}">
              <a16:creationId xmlns="" xmlns:a16="http://schemas.microsoft.com/office/drawing/2014/main" id="{125C373D-12CF-45D8-BF39-626B21EE0E3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55" name="CuadroTexto 1954">
          <a:extLst>
            <a:ext uri="{FF2B5EF4-FFF2-40B4-BE49-F238E27FC236}">
              <a16:creationId xmlns="" xmlns:a16="http://schemas.microsoft.com/office/drawing/2014/main" id="{5FDF72E4-C655-4FB0-8067-51FC1DD69B2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56" name="CuadroTexto 1955">
          <a:extLst>
            <a:ext uri="{FF2B5EF4-FFF2-40B4-BE49-F238E27FC236}">
              <a16:creationId xmlns="" xmlns:a16="http://schemas.microsoft.com/office/drawing/2014/main" id="{D2DADD38-7637-4E3A-AEBC-2923617B555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7" name="CuadroTexto 1956">
          <a:extLst>
            <a:ext uri="{FF2B5EF4-FFF2-40B4-BE49-F238E27FC236}">
              <a16:creationId xmlns="" xmlns:a16="http://schemas.microsoft.com/office/drawing/2014/main" id="{BC879079-9D3C-4DF9-A7F1-8C53026E426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8" name="CuadroTexto 1957">
          <a:extLst>
            <a:ext uri="{FF2B5EF4-FFF2-40B4-BE49-F238E27FC236}">
              <a16:creationId xmlns="" xmlns:a16="http://schemas.microsoft.com/office/drawing/2014/main" id="{08DC13EE-5C92-4DE3-8205-84A0698F1C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59" name="CuadroTexto 1958">
          <a:extLst>
            <a:ext uri="{FF2B5EF4-FFF2-40B4-BE49-F238E27FC236}">
              <a16:creationId xmlns="" xmlns:a16="http://schemas.microsoft.com/office/drawing/2014/main" id="{4AB01055-DADF-40FC-9BCD-90E8BA976AC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0" name="CuadroTexto 1959">
          <a:extLst>
            <a:ext uri="{FF2B5EF4-FFF2-40B4-BE49-F238E27FC236}">
              <a16:creationId xmlns="" xmlns:a16="http://schemas.microsoft.com/office/drawing/2014/main" id="{AB2C2680-9404-49B7-A160-B5898DEB8A4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1" name="CuadroTexto 1960">
          <a:extLst>
            <a:ext uri="{FF2B5EF4-FFF2-40B4-BE49-F238E27FC236}">
              <a16:creationId xmlns="" xmlns:a16="http://schemas.microsoft.com/office/drawing/2014/main" id="{6B789799-9DC1-4E94-AAFE-1851351668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2" name="CuadroTexto 1961">
          <a:extLst>
            <a:ext uri="{FF2B5EF4-FFF2-40B4-BE49-F238E27FC236}">
              <a16:creationId xmlns="" xmlns:a16="http://schemas.microsoft.com/office/drawing/2014/main" id="{FCA5BBA7-1100-4618-A918-30DEA9470A4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63" name="CuadroTexto 1962">
          <a:extLst>
            <a:ext uri="{FF2B5EF4-FFF2-40B4-BE49-F238E27FC236}">
              <a16:creationId xmlns="" xmlns:a16="http://schemas.microsoft.com/office/drawing/2014/main" id="{AA7047E0-9449-4067-98A7-CFB88683507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64" name="CuadroTexto 1963">
          <a:extLst>
            <a:ext uri="{FF2B5EF4-FFF2-40B4-BE49-F238E27FC236}">
              <a16:creationId xmlns="" xmlns:a16="http://schemas.microsoft.com/office/drawing/2014/main" id="{5A407F33-071B-4CC0-B188-F7104050723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65" name="CuadroTexto 1964">
          <a:extLst>
            <a:ext uri="{FF2B5EF4-FFF2-40B4-BE49-F238E27FC236}">
              <a16:creationId xmlns="" xmlns:a16="http://schemas.microsoft.com/office/drawing/2014/main" id="{60A61BF7-8DFB-422A-93F3-7F0456EFC92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6" name="CuadroTexto 1965">
          <a:extLst>
            <a:ext uri="{FF2B5EF4-FFF2-40B4-BE49-F238E27FC236}">
              <a16:creationId xmlns="" xmlns:a16="http://schemas.microsoft.com/office/drawing/2014/main" id="{30F4D3EA-445D-4DCA-8BED-A99602077CE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7" name="CuadroTexto 1966">
          <a:extLst>
            <a:ext uri="{FF2B5EF4-FFF2-40B4-BE49-F238E27FC236}">
              <a16:creationId xmlns="" xmlns:a16="http://schemas.microsoft.com/office/drawing/2014/main" id="{DA6DE7E4-54FE-49A6-8BA0-C1C52702B40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68" name="CuadroTexto 1967">
          <a:extLst>
            <a:ext uri="{FF2B5EF4-FFF2-40B4-BE49-F238E27FC236}">
              <a16:creationId xmlns="" xmlns:a16="http://schemas.microsoft.com/office/drawing/2014/main" id="{4E85C6FA-72BD-4D20-A827-6FD98CB18B7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69" name="CuadroTexto 1968">
          <a:extLst>
            <a:ext uri="{FF2B5EF4-FFF2-40B4-BE49-F238E27FC236}">
              <a16:creationId xmlns="" xmlns:a16="http://schemas.microsoft.com/office/drawing/2014/main" id="{826542BE-B35C-43AE-AA84-D393B3334B1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0" name="CuadroTexto 1969">
          <a:extLst>
            <a:ext uri="{FF2B5EF4-FFF2-40B4-BE49-F238E27FC236}">
              <a16:creationId xmlns="" xmlns:a16="http://schemas.microsoft.com/office/drawing/2014/main" id="{F7AC567F-C265-4A3D-882F-EF4E56C8140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1" name="CuadroTexto 1970">
          <a:extLst>
            <a:ext uri="{FF2B5EF4-FFF2-40B4-BE49-F238E27FC236}">
              <a16:creationId xmlns="" xmlns:a16="http://schemas.microsoft.com/office/drawing/2014/main" id="{469D9F55-85F6-4706-80A6-F20463CE3E6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2" name="CuadroTexto 1971">
          <a:extLst>
            <a:ext uri="{FF2B5EF4-FFF2-40B4-BE49-F238E27FC236}">
              <a16:creationId xmlns="" xmlns:a16="http://schemas.microsoft.com/office/drawing/2014/main" id="{6DCE3EC3-5271-4331-B44F-6373D76E93D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3" name="CuadroTexto 1972">
          <a:extLst>
            <a:ext uri="{FF2B5EF4-FFF2-40B4-BE49-F238E27FC236}">
              <a16:creationId xmlns="" xmlns:a16="http://schemas.microsoft.com/office/drawing/2014/main" id="{122B0297-EA4D-43AC-830C-891459CEA67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4" name="CuadroTexto 1973">
          <a:extLst>
            <a:ext uri="{FF2B5EF4-FFF2-40B4-BE49-F238E27FC236}">
              <a16:creationId xmlns="" xmlns:a16="http://schemas.microsoft.com/office/drawing/2014/main" id="{CDD3200F-F4EA-4E19-8AC8-41A025D222F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5" name="CuadroTexto 1974">
          <a:extLst>
            <a:ext uri="{FF2B5EF4-FFF2-40B4-BE49-F238E27FC236}">
              <a16:creationId xmlns="" xmlns:a16="http://schemas.microsoft.com/office/drawing/2014/main" id="{D94900C9-E914-4F8A-B3B2-8930E11FAF5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6" name="CuadroTexto 1975">
          <a:extLst>
            <a:ext uri="{FF2B5EF4-FFF2-40B4-BE49-F238E27FC236}">
              <a16:creationId xmlns="" xmlns:a16="http://schemas.microsoft.com/office/drawing/2014/main" id="{7E42DCBF-2293-46FB-994C-FE8194A7931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77" name="CuadroTexto 1976">
          <a:extLst>
            <a:ext uri="{FF2B5EF4-FFF2-40B4-BE49-F238E27FC236}">
              <a16:creationId xmlns="" xmlns:a16="http://schemas.microsoft.com/office/drawing/2014/main" id="{3AC0C885-0B36-4522-A608-84D469E887B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8" name="CuadroTexto 1977">
          <a:extLst>
            <a:ext uri="{FF2B5EF4-FFF2-40B4-BE49-F238E27FC236}">
              <a16:creationId xmlns="" xmlns:a16="http://schemas.microsoft.com/office/drawing/2014/main" id="{5FD7C0E8-59EC-476B-BB2F-3C4D2F167B1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79" name="CuadroTexto 1978">
          <a:extLst>
            <a:ext uri="{FF2B5EF4-FFF2-40B4-BE49-F238E27FC236}">
              <a16:creationId xmlns="" xmlns:a16="http://schemas.microsoft.com/office/drawing/2014/main" id="{F27831E5-D504-48A3-BAE6-8FBE470C80B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80" name="CuadroTexto 1979">
          <a:extLst>
            <a:ext uri="{FF2B5EF4-FFF2-40B4-BE49-F238E27FC236}">
              <a16:creationId xmlns="" xmlns:a16="http://schemas.microsoft.com/office/drawing/2014/main" id="{CF27B536-4716-4E2F-B813-C7D7FD9577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1" name="CuadroTexto 1980">
          <a:extLst>
            <a:ext uri="{FF2B5EF4-FFF2-40B4-BE49-F238E27FC236}">
              <a16:creationId xmlns="" xmlns:a16="http://schemas.microsoft.com/office/drawing/2014/main" id="{AF21A6E8-A19A-4A74-AEB3-0834C299BE8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2" name="CuadroTexto 1981">
          <a:extLst>
            <a:ext uri="{FF2B5EF4-FFF2-40B4-BE49-F238E27FC236}">
              <a16:creationId xmlns="" xmlns:a16="http://schemas.microsoft.com/office/drawing/2014/main" id="{D3CEFE05-DCD1-445F-A1E3-BA4CBB9EA0E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3" name="CuadroTexto 1982">
          <a:extLst>
            <a:ext uri="{FF2B5EF4-FFF2-40B4-BE49-F238E27FC236}">
              <a16:creationId xmlns="" xmlns:a16="http://schemas.microsoft.com/office/drawing/2014/main" id="{0AF24939-6BD3-413E-8886-09A356665C1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84" name="CuadroTexto 1983">
          <a:extLst>
            <a:ext uri="{FF2B5EF4-FFF2-40B4-BE49-F238E27FC236}">
              <a16:creationId xmlns="" xmlns:a16="http://schemas.microsoft.com/office/drawing/2014/main" id="{FE71FB94-085C-443D-85AE-E3D1CDB6BD1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85" name="CuadroTexto 1984">
          <a:extLst>
            <a:ext uri="{FF2B5EF4-FFF2-40B4-BE49-F238E27FC236}">
              <a16:creationId xmlns="" xmlns:a16="http://schemas.microsoft.com/office/drawing/2014/main" id="{A366EA9F-58F7-4574-A77F-08195C15F38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86" name="CuadroTexto 1985">
          <a:extLst>
            <a:ext uri="{FF2B5EF4-FFF2-40B4-BE49-F238E27FC236}">
              <a16:creationId xmlns="" xmlns:a16="http://schemas.microsoft.com/office/drawing/2014/main" id="{BFE7B5B0-D4F8-43E6-8136-748B9DABE16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7" name="CuadroTexto 1986">
          <a:extLst>
            <a:ext uri="{FF2B5EF4-FFF2-40B4-BE49-F238E27FC236}">
              <a16:creationId xmlns="" xmlns:a16="http://schemas.microsoft.com/office/drawing/2014/main" id="{A04649AB-4639-480C-ACEE-A90E5910373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8" name="CuadroTexto 1987">
          <a:extLst>
            <a:ext uri="{FF2B5EF4-FFF2-40B4-BE49-F238E27FC236}">
              <a16:creationId xmlns="" xmlns:a16="http://schemas.microsoft.com/office/drawing/2014/main" id="{AABFEA57-1FA7-44A4-841D-A5202014F0F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89" name="CuadroTexto 1988">
          <a:extLst>
            <a:ext uri="{FF2B5EF4-FFF2-40B4-BE49-F238E27FC236}">
              <a16:creationId xmlns="" xmlns:a16="http://schemas.microsoft.com/office/drawing/2014/main" id="{4C62B6B6-035C-4830-AC8B-6C8DE9A32B3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0" name="CuadroTexto 1989">
          <a:extLst>
            <a:ext uri="{FF2B5EF4-FFF2-40B4-BE49-F238E27FC236}">
              <a16:creationId xmlns="" xmlns:a16="http://schemas.microsoft.com/office/drawing/2014/main" id="{CC8C777F-2629-4063-A2FF-E522BC44248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1" name="CuadroTexto 1990">
          <a:extLst>
            <a:ext uri="{FF2B5EF4-FFF2-40B4-BE49-F238E27FC236}">
              <a16:creationId xmlns="" xmlns:a16="http://schemas.microsoft.com/office/drawing/2014/main" id="{5CEC8EFF-5460-47F3-9C42-CF8ED3B201E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2" name="CuadroTexto 1991">
          <a:extLst>
            <a:ext uri="{FF2B5EF4-FFF2-40B4-BE49-F238E27FC236}">
              <a16:creationId xmlns="" xmlns:a16="http://schemas.microsoft.com/office/drawing/2014/main" id="{B7127EDD-6019-4DCB-BE5F-466A19014D8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93" name="CuadroTexto 1992">
          <a:extLst>
            <a:ext uri="{FF2B5EF4-FFF2-40B4-BE49-F238E27FC236}">
              <a16:creationId xmlns="" xmlns:a16="http://schemas.microsoft.com/office/drawing/2014/main" id="{3D3BDC08-5E22-413B-A1FD-03648350C8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94" name="CuadroTexto 1993">
          <a:extLst>
            <a:ext uri="{FF2B5EF4-FFF2-40B4-BE49-F238E27FC236}">
              <a16:creationId xmlns="" xmlns:a16="http://schemas.microsoft.com/office/drawing/2014/main" id="{94C146DB-D048-4CCA-866C-1564E99B676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95" name="CuadroTexto 1994">
          <a:extLst>
            <a:ext uri="{FF2B5EF4-FFF2-40B4-BE49-F238E27FC236}">
              <a16:creationId xmlns="" xmlns:a16="http://schemas.microsoft.com/office/drawing/2014/main" id="{C9F47903-7495-4885-955F-00758E4FB4A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6" name="CuadroTexto 1995">
          <a:extLst>
            <a:ext uri="{FF2B5EF4-FFF2-40B4-BE49-F238E27FC236}">
              <a16:creationId xmlns="" xmlns:a16="http://schemas.microsoft.com/office/drawing/2014/main" id="{18280815-AEF3-450F-8A43-EACC5F8690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7" name="CuadroTexto 1996">
          <a:extLst>
            <a:ext uri="{FF2B5EF4-FFF2-40B4-BE49-F238E27FC236}">
              <a16:creationId xmlns="" xmlns:a16="http://schemas.microsoft.com/office/drawing/2014/main" id="{22D43F9A-70E7-4472-9725-43877248B6B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1998" name="CuadroTexto 1997">
          <a:extLst>
            <a:ext uri="{FF2B5EF4-FFF2-40B4-BE49-F238E27FC236}">
              <a16:creationId xmlns="" xmlns:a16="http://schemas.microsoft.com/office/drawing/2014/main" id="{43AB8C09-98C0-4F59-BE50-6D80F3CCC60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1999" name="CuadroTexto 1998">
          <a:extLst>
            <a:ext uri="{FF2B5EF4-FFF2-40B4-BE49-F238E27FC236}">
              <a16:creationId xmlns="" xmlns:a16="http://schemas.microsoft.com/office/drawing/2014/main" id="{948E8BB8-132C-4313-A5DA-EC398F94271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0" name="CuadroTexto 1999">
          <a:extLst>
            <a:ext uri="{FF2B5EF4-FFF2-40B4-BE49-F238E27FC236}">
              <a16:creationId xmlns="" xmlns:a16="http://schemas.microsoft.com/office/drawing/2014/main" id="{A7386EEE-FF63-449C-9187-FAF1DC190C2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1" name="CuadroTexto 2000">
          <a:extLst>
            <a:ext uri="{FF2B5EF4-FFF2-40B4-BE49-F238E27FC236}">
              <a16:creationId xmlns="" xmlns:a16="http://schemas.microsoft.com/office/drawing/2014/main" id="{2B0A4BDE-A537-40A9-9C63-404D6AEF098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2" name="CuadroTexto 2001">
          <a:extLst>
            <a:ext uri="{FF2B5EF4-FFF2-40B4-BE49-F238E27FC236}">
              <a16:creationId xmlns="" xmlns:a16="http://schemas.microsoft.com/office/drawing/2014/main" id="{EF4B8051-7A6B-4BF9-812E-A602248F6BC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3" name="CuadroTexto 2002">
          <a:extLst>
            <a:ext uri="{FF2B5EF4-FFF2-40B4-BE49-F238E27FC236}">
              <a16:creationId xmlns="" xmlns:a16="http://schemas.microsoft.com/office/drawing/2014/main" id="{FC7BE23C-4FD7-4A18-83CD-47BABC82183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4" name="CuadroTexto 2003">
          <a:extLst>
            <a:ext uri="{FF2B5EF4-FFF2-40B4-BE49-F238E27FC236}">
              <a16:creationId xmlns="" xmlns:a16="http://schemas.microsoft.com/office/drawing/2014/main" id="{AE756C94-BE76-42CF-9630-5BD6B4F2833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5" name="CuadroTexto 2004">
          <a:extLst>
            <a:ext uri="{FF2B5EF4-FFF2-40B4-BE49-F238E27FC236}">
              <a16:creationId xmlns="" xmlns:a16="http://schemas.microsoft.com/office/drawing/2014/main" id="{1E05B24E-CA75-4DC5-83F9-733D3940AFB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6" name="CuadroTexto 2005">
          <a:extLst>
            <a:ext uri="{FF2B5EF4-FFF2-40B4-BE49-F238E27FC236}">
              <a16:creationId xmlns="" xmlns:a16="http://schemas.microsoft.com/office/drawing/2014/main" id="{FD6EAA3B-75CD-4E6D-9D03-72122E43D41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07" name="CuadroTexto 2006">
          <a:extLst>
            <a:ext uri="{FF2B5EF4-FFF2-40B4-BE49-F238E27FC236}">
              <a16:creationId xmlns="" xmlns:a16="http://schemas.microsoft.com/office/drawing/2014/main" id="{E9F7CB0F-5BB3-416F-A3B1-F95CFFEDB6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8" name="CuadroTexto 2007">
          <a:extLst>
            <a:ext uri="{FF2B5EF4-FFF2-40B4-BE49-F238E27FC236}">
              <a16:creationId xmlns="" xmlns:a16="http://schemas.microsoft.com/office/drawing/2014/main" id="{486652AD-4BB0-4929-8C7D-C257051AE79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09" name="CuadroTexto 2008">
          <a:extLst>
            <a:ext uri="{FF2B5EF4-FFF2-40B4-BE49-F238E27FC236}">
              <a16:creationId xmlns="" xmlns:a16="http://schemas.microsoft.com/office/drawing/2014/main" id="{71B47DF4-560C-43AC-ACF4-B6F8B18B07B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10" name="CuadroTexto 2009">
          <a:extLst>
            <a:ext uri="{FF2B5EF4-FFF2-40B4-BE49-F238E27FC236}">
              <a16:creationId xmlns="" xmlns:a16="http://schemas.microsoft.com/office/drawing/2014/main" id="{ADC560AE-AD7D-4117-8163-8D09DEAE6D3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1" name="CuadroTexto 2010">
          <a:extLst>
            <a:ext uri="{FF2B5EF4-FFF2-40B4-BE49-F238E27FC236}">
              <a16:creationId xmlns="" xmlns:a16="http://schemas.microsoft.com/office/drawing/2014/main" id="{198B356E-AE40-4A53-9FDA-1286B361C08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2" name="CuadroTexto 2011">
          <a:extLst>
            <a:ext uri="{FF2B5EF4-FFF2-40B4-BE49-F238E27FC236}">
              <a16:creationId xmlns="" xmlns:a16="http://schemas.microsoft.com/office/drawing/2014/main" id="{89B6D86C-3285-474C-A8E5-A742BEB818C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3" name="CuadroTexto 2012">
          <a:extLst>
            <a:ext uri="{FF2B5EF4-FFF2-40B4-BE49-F238E27FC236}">
              <a16:creationId xmlns="" xmlns:a16="http://schemas.microsoft.com/office/drawing/2014/main" id="{3BE1017C-D653-4230-84F6-528369F6AA6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14" name="CuadroTexto 2013">
          <a:extLst>
            <a:ext uri="{FF2B5EF4-FFF2-40B4-BE49-F238E27FC236}">
              <a16:creationId xmlns="" xmlns:a16="http://schemas.microsoft.com/office/drawing/2014/main" id="{FAFB593D-6A82-4EE6-A751-4A67483A5C1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15" name="CuadroTexto 2014">
          <a:extLst>
            <a:ext uri="{FF2B5EF4-FFF2-40B4-BE49-F238E27FC236}">
              <a16:creationId xmlns="" xmlns:a16="http://schemas.microsoft.com/office/drawing/2014/main" id="{6255E402-31B2-4A78-9FC9-0F45FB82AEB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16" name="CuadroTexto 2015">
          <a:extLst>
            <a:ext uri="{FF2B5EF4-FFF2-40B4-BE49-F238E27FC236}">
              <a16:creationId xmlns="" xmlns:a16="http://schemas.microsoft.com/office/drawing/2014/main" id="{85BE30F5-C2D6-4241-B4AD-573A1224453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7" name="CuadroTexto 2016">
          <a:extLst>
            <a:ext uri="{FF2B5EF4-FFF2-40B4-BE49-F238E27FC236}">
              <a16:creationId xmlns="" xmlns:a16="http://schemas.microsoft.com/office/drawing/2014/main" id="{58ABC13B-8AF4-4DA6-966A-81833A28CE3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8" name="CuadroTexto 2017">
          <a:extLst>
            <a:ext uri="{FF2B5EF4-FFF2-40B4-BE49-F238E27FC236}">
              <a16:creationId xmlns="" xmlns:a16="http://schemas.microsoft.com/office/drawing/2014/main" id="{796B62BB-EB07-4D5E-BD47-C58C793C9B2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19" name="CuadroTexto 2018">
          <a:extLst>
            <a:ext uri="{FF2B5EF4-FFF2-40B4-BE49-F238E27FC236}">
              <a16:creationId xmlns="" xmlns:a16="http://schemas.microsoft.com/office/drawing/2014/main" id="{35480041-B6B0-475A-9953-F2ED1002D9A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0" name="CuadroTexto 2019">
          <a:extLst>
            <a:ext uri="{FF2B5EF4-FFF2-40B4-BE49-F238E27FC236}">
              <a16:creationId xmlns="" xmlns:a16="http://schemas.microsoft.com/office/drawing/2014/main" id="{F12FCE60-BD74-4F93-87BF-28730AFBBB2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1" name="CuadroTexto 2020">
          <a:extLst>
            <a:ext uri="{FF2B5EF4-FFF2-40B4-BE49-F238E27FC236}">
              <a16:creationId xmlns="" xmlns:a16="http://schemas.microsoft.com/office/drawing/2014/main" id="{9BC4A65D-2D19-4484-9216-270F4F0A13E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2" name="CuadroTexto 2021">
          <a:extLst>
            <a:ext uri="{FF2B5EF4-FFF2-40B4-BE49-F238E27FC236}">
              <a16:creationId xmlns="" xmlns:a16="http://schemas.microsoft.com/office/drawing/2014/main" id="{C275757E-D0AB-4E47-98DE-B4141CCF744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23" name="CuadroTexto 2022">
          <a:extLst>
            <a:ext uri="{FF2B5EF4-FFF2-40B4-BE49-F238E27FC236}">
              <a16:creationId xmlns="" xmlns:a16="http://schemas.microsoft.com/office/drawing/2014/main" id="{96E8E634-35C3-48C6-B04A-FACB80265ED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24" name="CuadroTexto 2023">
          <a:extLst>
            <a:ext uri="{FF2B5EF4-FFF2-40B4-BE49-F238E27FC236}">
              <a16:creationId xmlns="" xmlns:a16="http://schemas.microsoft.com/office/drawing/2014/main" id="{6295FB03-784A-4EE1-A42D-02B8DD6275E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25" name="CuadroTexto 2024">
          <a:extLst>
            <a:ext uri="{FF2B5EF4-FFF2-40B4-BE49-F238E27FC236}">
              <a16:creationId xmlns="" xmlns:a16="http://schemas.microsoft.com/office/drawing/2014/main" id="{A1FAE34C-DFA6-4250-AF0D-F38B6614457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6" name="CuadroTexto 2025">
          <a:extLst>
            <a:ext uri="{FF2B5EF4-FFF2-40B4-BE49-F238E27FC236}">
              <a16:creationId xmlns="" xmlns:a16="http://schemas.microsoft.com/office/drawing/2014/main" id="{C71E8CDF-A0BF-4D0D-9399-4A12CCE491F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7" name="CuadroTexto 2026">
          <a:extLst>
            <a:ext uri="{FF2B5EF4-FFF2-40B4-BE49-F238E27FC236}">
              <a16:creationId xmlns="" xmlns:a16="http://schemas.microsoft.com/office/drawing/2014/main" id="{017CCADF-897F-4086-98CD-5EA52E2C88D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28" name="CuadroTexto 2027">
          <a:extLst>
            <a:ext uri="{FF2B5EF4-FFF2-40B4-BE49-F238E27FC236}">
              <a16:creationId xmlns="" xmlns:a16="http://schemas.microsoft.com/office/drawing/2014/main" id="{D1A0725A-00D4-4AC1-9EDF-A0F978C9665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29" name="CuadroTexto 2028">
          <a:extLst>
            <a:ext uri="{FF2B5EF4-FFF2-40B4-BE49-F238E27FC236}">
              <a16:creationId xmlns="" xmlns:a16="http://schemas.microsoft.com/office/drawing/2014/main" id="{1A89DB0D-89C2-4698-B3AD-483A23F8B8F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0" name="CuadroTexto 2029">
          <a:extLst>
            <a:ext uri="{FF2B5EF4-FFF2-40B4-BE49-F238E27FC236}">
              <a16:creationId xmlns="" xmlns:a16="http://schemas.microsoft.com/office/drawing/2014/main" id="{EB834000-851B-46A7-A472-79D1A2133B9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1" name="CuadroTexto 2030">
          <a:extLst>
            <a:ext uri="{FF2B5EF4-FFF2-40B4-BE49-F238E27FC236}">
              <a16:creationId xmlns="" xmlns:a16="http://schemas.microsoft.com/office/drawing/2014/main" id="{290E6978-9E6C-4EA3-9715-37C4EE01380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2" name="CuadroTexto 2031">
          <a:extLst>
            <a:ext uri="{FF2B5EF4-FFF2-40B4-BE49-F238E27FC236}">
              <a16:creationId xmlns="" xmlns:a16="http://schemas.microsoft.com/office/drawing/2014/main" id="{BF7C98A4-8321-43FE-9E0D-668A66289B2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3" name="CuadroTexto 2032">
          <a:extLst>
            <a:ext uri="{FF2B5EF4-FFF2-40B4-BE49-F238E27FC236}">
              <a16:creationId xmlns="" xmlns:a16="http://schemas.microsoft.com/office/drawing/2014/main" id="{81F6E6E4-5068-41BF-9EE1-CF334AB3D73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4" name="CuadroTexto 2033">
          <a:extLst>
            <a:ext uri="{FF2B5EF4-FFF2-40B4-BE49-F238E27FC236}">
              <a16:creationId xmlns="" xmlns:a16="http://schemas.microsoft.com/office/drawing/2014/main" id="{530ED371-B54F-4E20-B4BA-72D5F9614BD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5" name="CuadroTexto 2034">
          <a:extLst>
            <a:ext uri="{FF2B5EF4-FFF2-40B4-BE49-F238E27FC236}">
              <a16:creationId xmlns="" xmlns:a16="http://schemas.microsoft.com/office/drawing/2014/main" id="{69C8000A-7CC5-4AF6-9C65-8D21A87DFFD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6" name="CuadroTexto 2035">
          <a:extLst>
            <a:ext uri="{FF2B5EF4-FFF2-40B4-BE49-F238E27FC236}">
              <a16:creationId xmlns="" xmlns:a16="http://schemas.microsoft.com/office/drawing/2014/main" id="{54CC1927-C7A3-4C5E-9C5E-74C8FD33096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37" name="CuadroTexto 2036">
          <a:extLst>
            <a:ext uri="{FF2B5EF4-FFF2-40B4-BE49-F238E27FC236}">
              <a16:creationId xmlns="" xmlns:a16="http://schemas.microsoft.com/office/drawing/2014/main" id="{AA5E9FB0-077C-40B4-8368-770042C868D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8" name="CuadroTexto 2037">
          <a:extLst>
            <a:ext uri="{FF2B5EF4-FFF2-40B4-BE49-F238E27FC236}">
              <a16:creationId xmlns="" xmlns:a16="http://schemas.microsoft.com/office/drawing/2014/main" id="{54F3D293-96A4-4B6B-8F5B-AD493638CB9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39" name="CuadroTexto 2038">
          <a:extLst>
            <a:ext uri="{FF2B5EF4-FFF2-40B4-BE49-F238E27FC236}">
              <a16:creationId xmlns="" xmlns:a16="http://schemas.microsoft.com/office/drawing/2014/main" id="{3BEE2656-9711-455D-8738-D18E611D07A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40" name="CuadroTexto 2039">
          <a:extLst>
            <a:ext uri="{FF2B5EF4-FFF2-40B4-BE49-F238E27FC236}">
              <a16:creationId xmlns="" xmlns:a16="http://schemas.microsoft.com/office/drawing/2014/main" id="{59F85573-5BCD-464C-88D9-8C0AB78E9A8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1" name="CuadroTexto 2040">
          <a:extLst>
            <a:ext uri="{FF2B5EF4-FFF2-40B4-BE49-F238E27FC236}">
              <a16:creationId xmlns="" xmlns:a16="http://schemas.microsoft.com/office/drawing/2014/main" id="{3430461A-20B4-46E9-8AD2-7913736A262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2" name="CuadroTexto 2041">
          <a:extLst>
            <a:ext uri="{FF2B5EF4-FFF2-40B4-BE49-F238E27FC236}">
              <a16:creationId xmlns="" xmlns:a16="http://schemas.microsoft.com/office/drawing/2014/main" id="{152A0709-3C93-4215-8192-E23528754335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3" name="CuadroTexto 2042">
          <a:extLst>
            <a:ext uri="{FF2B5EF4-FFF2-40B4-BE49-F238E27FC236}">
              <a16:creationId xmlns="" xmlns:a16="http://schemas.microsoft.com/office/drawing/2014/main" id="{9F87DB48-2DD6-4CE4-B37A-A0348BF8B84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44" name="CuadroTexto 2043">
          <a:extLst>
            <a:ext uri="{FF2B5EF4-FFF2-40B4-BE49-F238E27FC236}">
              <a16:creationId xmlns="" xmlns:a16="http://schemas.microsoft.com/office/drawing/2014/main" id="{6279EC4B-70C3-410D-A27E-0AD8E9FB657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45" name="CuadroTexto 2044">
          <a:extLst>
            <a:ext uri="{FF2B5EF4-FFF2-40B4-BE49-F238E27FC236}">
              <a16:creationId xmlns="" xmlns:a16="http://schemas.microsoft.com/office/drawing/2014/main" id="{219BAA40-75FC-49A4-A60B-7A9AD06FF61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46" name="CuadroTexto 2045">
          <a:extLst>
            <a:ext uri="{FF2B5EF4-FFF2-40B4-BE49-F238E27FC236}">
              <a16:creationId xmlns="" xmlns:a16="http://schemas.microsoft.com/office/drawing/2014/main" id="{91BA9AC3-E181-4C5A-9A45-FA1DC5AEF9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7" name="CuadroTexto 2046">
          <a:extLst>
            <a:ext uri="{FF2B5EF4-FFF2-40B4-BE49-F238E27FC236}">
              <a16:creationId xmlns="" xmlns:a16="http://schemas.microsoft.com/office/drawing/2014/main" id="{DE3A3428-D92A-44CC-BD44-03992D854AC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8" name="CuadroTexto 2047">
          <a:extLst>
            <a:ext uri="{FF2B5EF4-FFF2-40B4-BE49-F238E27FC236}">
              <a16:creationId xmlns="" xmlns:a16="http://schemas.microsoft.com/office/drawing/2014/main" id="{C6D537A4-997A-4692-AD0E-D2039205557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49" name="CuadroTexto 2048">
          <a:extLst>
            <a:ext uri="{FF2B5EF4-FFF2-40B4-BE49-F238E27FC236}">
              <a16:creationId xmlns="" xmlns:a16="http://schemas.microsoft.com/office/drawing/2014/main" id="{A34617C0-232E-485E-A00B-478BA00C899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0" name="CuadroTexto 2049">
          <a:extLst>
            <a:ext uri="{FF2B5EF4-FFF2-40B4-BE49-F238E27FC236}">
              <a16:creationId xmlns="" xmlns:a16="http://schemas.microsoft.com/office/drawing/2014/main" id="{37DE3A7D-1DEF-4FCD-AC21-79E6C3E5D9D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1" name="CuadroTexto 2050">
          <a:extLst>
            <a:ext uri="{FF2B5EF4-FFF2-40B4-BE49-F238E27FC236}">
              <a16:creationId xmlns="" xmlns:a16="http://schemas.microsoft.com/office/drawing/2014/main" id="{6A64791B-E9BD-455A-B394-8CEDDE22DF5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2" name="CuadroTexto 2051">
          <a:extLst>
            <a:ext uri="{FF2B5EF4-FFF2-40B4-BE49-F238E27FC236}">
              <a16:creationId xmlns="" xmlns:a16="http://schemas.microsoft.com/office/drawing/2014/main" id="{3E4FB681-B886-4385-B495-6963255D1FD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53" name="CuadroTexto 2052">
          <a:extLst>
            <a:ext uri="{FF2B5EF4-FFF2-40B4-BE49-F238E27FC236}">
              <a16:creationId xmlns="" xmlns:a16="http://schemas.microsoft.com/office/drawing/2014/main" id="{F0E41A37-F35F-477A-8C8B-F29A59B00B6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54" name="CuadroTexto 2053">
          <a:extLst>
            <a:ext uri="{FF2B5EF4-FFF2-40B4-BE49-F238E27FC236}">
              <a16:creationId xmlns="" xmlns:a16="http://schemas.microsoft.com/office/drawing/2014/main" id="{0B2E7C23-3DE4-4606-8A65-E3047873DE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55" name="CuadroTexto 2054">
          <a:extLst>
            <a:ext uri="{FF2B5EF4-FFF2-40B4-BE49-F238E27FC236}">
              <a16:creationId xmlns="" xmlns:a16="http://schemas.microsoft.com/office/drawing/2014/main" id="{177E1F12-B5FB-4803-A201-716ABC2A96B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6" name="CuadroTexto 2055">
          <a:extLst>
            <a:ext uri="{FF2B5EF4-FFF2-40B4-BE49-F238E27FC236}">
              <a16:creationId xmlns="" xmlns:a16="http://schemas.microsoft.com/office/drawing/2014/main" id="{854F340F-C28D-41FF-900D-5CB1432C2FB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7" name="CuadroTexto 2056">
          <a:extLst>
            <a:ext uri="{FF2B5EF4-FFF2-40B4-BE49-F238E27FC236}">
              <a16:creationId xmlns="" xmlns:a16="http://schemas.microsoft.com/office/drawing/2014/main" id="{78940593-6CCC-4D6A-8831-8EECD741030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58" name="CuadroTexto 2057">
          <a:extLst>
            <a:ext uri="{FF2B5EF4-FFF2-40B4-BE49-F238E27FC236}">
              <a16:creationId xmlns="" xmlns:a16="http://schemas.microsoft.com/office/drawing/2014/main" id="{8B40C78D-BBBA-443E-9A82-2A876CE37ED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59" name="CuadroTexto 2058">
          <a:extLst>
            <a:ext uri="{FF2B5EF4-FFF2-40B4-BE49-F238E27FC236}">
              <a16:creationId xmlns="" xmlns:a16="http://schemas.microsoft.com/office/drawing/2014/main" id="{1E5E3971-C191-424E-B1A5-32D02A32632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0" name="CuadroTexto 2059">
          <a:extLst>
            <a:ext uri="{FF2B5EF4-FFF2-40B4-BE49-F238E27FC236}">
              <a16:creationId xmlns="" xmlns:a16="http://schemas.microsoft.com/office/drawing/2014/main" id="{66C70909-8727-451B-A813-12CB966B648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1" name="CuadroTexto 2060">
          <a:extLst>
            <a:ext uri="{FF2B5EF4-FFF2-40B4-BE49-F238E27FC236}">
              <a16:creationId xmlns="" xmlns:a16="http://schemas.microsoft.com/office/drawing/2014/main" id="{9F9D033E-31F1-4AB1-8D09-19EB25C61AD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2" name="CuadroTexto 2061">
          <a:extLst>
            <a:ext uri="{FF2B5EF4-FFF2-40B4-BE49-F238E27FC236}">
              <a16:creationId xmlns="" xmlns:a16="http://schemas.microsoft.com/office/drawing/2014/main" id="{8C07A9BD-79AD-44CB-BF92-459BC896CDD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3" name="CuadroTexto 2062">
          <a:extLst>
            <a:ext uri="{FF2B5EF4-FFF2-40B4-BE49-F238E27FC236}">
              <a16:creationId xmlns="" xmlns:a16="http://schemas.microsoft.com/office/drawing/2014/main" id="{05F47B3B-6F5B-4B2D-B675-8C556F2EDAB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4" name="CuadroTexto 2063">
          <a:extLst>
            <a:ext uri="{FF2B5EF4-FFF2-40B4-BE49-F238E27FC236}">
              <a16:creationId xmlns="" xmlns:a16="http://schemas.microsoft.com/office/drawing/2014/main" id="{9EFD7B9C-5DA1-41F1-A565-56F00B8FAE7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5" name="CuadroTexto 2064">
          <a:extLst>
            <a:ext uri="{FF2B5EF4-FFF2-40B4-BE49-F238E27FC236}">
              <a16:creationId xmlns="" xmlns:a16="http://schemas.microsoft.com/office/drawing/2014/main" id="{5AAB8031-55C0-4678-8D23-3DDD81D7051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6" name="CuadroTexto 2065">
          <a:extLst>
            <a:ext uri="{FF2B5EF4-FFF2-40B4-BE49-F238E27FC236}">
              <a16:creationId xmlns="" xmlns:a16="http://schemas.microsoft.com/office/drawing/2014/main" id="{7469BC55-60AC-4B4E-B5CA-5A77F551A98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67" name="CuadroTexto 2066">
          <a:extLst>
            <a:ext uri="{FF2B5EF4-FFF2-40B4-BE49-F238E27FC236}">
              <a16:creationId xmlns="" xmlns:a16="http://schemas.microsoft.com/office/drawing/2014/main" id="{8D4FE4BE-0DAE-4EBE-B7AE-B0628CC167F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8" name="CuadroTexto 2067">
          <a:extLst>
            <a:ext uri="{FF2B5EF4-FFF2-40B4-BE49-F238E27FC236}">
              <a16:creationId xmlns="" xmlns:a16="http://schemas.microsoft.com/office/drawing/2014/main" id="{7AEDE6AE-BFE9-4090-B536-39F2FD9A4A9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69" name="CuadroTexto 2068">
          <a:extLst>
            <a:ext uri="{FF2B5EF4-FFF2-40B4-BE49-F238E27FC236}">
              <a16:creationId xmlns="" xmlns:a16="http://schemas.microsoft.com/office/drawing/2014/main" id="{EDC151B9-D0A9-40EE-9727-CBAF739C7DB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70" name="CuadroTexto 2069">
          <a:extLst>
            <a:ext uri="{FF2B5EF4-FFF2-40B4-BE49-F238E27FC236}">
              <a16:creationId xmlns="" xmlns:a16="http://schemas.microsoft.com/office/drawing/2014/main" id="{DE5934DB-B27B-4A36-A6A1-6A3D54489CD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1" name="CuadroTexto 2070">
          <a:extLst>
            <a:ext uri="{FF2B5EF4-FFF2-40B4-BE49-F238E27FC236}">
              <a16:creationId xmlns="" xmlns:a16="http://schemas.microsoft.com/office/drawing/2014/main" id="{B9A5BEDC-9484-45F4-A5FD-DBC21CEE23B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2" name="CuadroTexto 2071">
          <a:extLst>
            <a:ext uri="{FF2B5EF4-FFF2-40B4-BE49-F238E27FC236}">
              <a16:creationId xmlns="" xmlns:a16="http://schemas.microsoft.com/office/drawing/2014/main" id="{6027C298-6C55-4F8D-9DE2-43238A5DA790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3" name="CuadroTexto 2072">
          <a:extLst>
            <a:ext uri="{FF2B5EF4-FFF2-40B4-BE49-F238E27FC236}">
              <a16:creationId xmlns="" xmlns:a16="http://schemas.microsoft.com/office/drawing/2014/main" id="{507BCE8B-98CF-4BFC-80A1-E499BBE200E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74" name="CuadroTexto 2073">
          <a:extLst>
            <a:ext uri="{FF2B5EF4-FFF2-40B4-BE49-F238E27FC236}">
              <a16:creationId xmlns="" xmlns:a16="http://schemas.microsoft.com/office/drawing/2014/main" id="{4C94FAA5-D750-4CE8-A2B7-F30A3E7E2CB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75" name="CuadroTexto 2074">
          <a:extLst>
            <a:ext uri="{FF2B5EF4-FFF2-40B4-BE49-F238E27FC236}">
              <a16:creationId xmlns="" xmlns:a16="http://schemas.microsoft.com/office/drawing/2014/main" id="{2F6BE760-CFC3-4C9A-B1BC-3F4345BD90F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76" name="CuadroTexto 2075">
          <a:extLst>
            <a:ext uri="{FF2B5EF4-FFF2-40B4-BE49-F238E27FC236}">
              <a16:creationId xmlns="" xmlns:a16="http://schemas.microsoft.com/office/drawing/2014/main" id="{60477096-63BB-4050-B721-F91B9EE97DC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7" name="CuadroTexto 2076">
          <a:extLst>
            <a:ext uri="{FF2B5EF4-FFF2-40B4-BE49-F238E27FC236}">
              <a16:creationId xmlns="" xmlns:a16="http://schemas.microsoft.com/office/drawing/2014/main" id="{2210B9D4-6F19-4B87-9AFE-56987691DA5B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8" name="CuadroTexto 2077">
          <a:extLst>
            <a:ext uri="{FF2B5EF4-FFF2-40B4-BE49-F238E27FC236}">
              <a16:creationId xmlns="" xmlns:a16="http://schemas.microsoft.com/office/drawing/2014/main" id="{EC8557A5-CEBB-4A92-A3FD-B891D68758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79" name="CuadroTexto 2078">
          <a:extLst>
            <a:ext uri="{FF2B5EF4-FFF2-40B4-BE49-F238E27FC236}">
              <a16:creationId xmlns="" xmlns:a16="http://schemas.microsoft.com/office/drawing/2014/main" id="{142A04C3-FEC5-4C07-B7D4-CFF366CDC43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0" name="CuadroTexto 2079">
          <a:extLst>
            <a:ext uri="{FF2B5EF4-FFF2-40B4-BE49-F238E27FC236}">
              <a16:creationId xmlns="" xmlns:a16="http://schemas.microsoft.com/office/drawing/2014/main" id="{27F96564-225A-4624-A5CB-BA96E7E6FF3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1" name="CuadroTexto 2080">
          <a:extLst>
            <a:ext uri="{FF2B5EF4-FFF2-40B4-BE49-F238E27FC236}">
              <a16:creationId xmlns="" xmlns:a16="http://schemas.microsoft.com/office/drawing/2014/main" id="{4C0A3C0F-D699-4962-8B3A-B290982F8F1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2" name="CuadroTexto 2081">
          <a:extLst>
            <a:ext uri="{FF2B5EF4-FFF2-40B4-BE49-F238E27FC236}">
              <a16:creationId xmlns="" xmlns:a16="http://schemas.microsoft.com/office/drawing/2014/main" id="{CE06FBA0-5EF1-43FC-B36C-A7B8BD682CF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83" name="CuadroTexto 2082">
          <a:extLst>
            <a:ext uri="{FF2B5EF4-FFF2-40B4-BE49-F238E27FC236}">
              <a16:creationId xmlns="" xmlns:a16="http://schemas.microsoft.com/office/drawing/2014/main" id="{C6488253-05DE-4D0D-A83B-1A54AD36B2C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84" name="CuadroTexto 2083">
          <a:extLst>
            <a:ext uri="{FF2B5EF4-FFF2-40B4-BE49-F238E27FC236}">
              <a16:creationId xmlns="" xmlns:a16="http://schemas.microsoft.com/office/drawing/2014/main" id="{76AB7E38-778D-4BDC-82A4-B1E8683C19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85" name="CuadroTexto 2084">
          <a:extLst>
            <a:ext uri="{FF2B5EF4-FFF2-40B4-BE49-F238E27FC236}">
              <a16:creationId xmlns="" xmlns:a16="http://schemas.microsoft.com/office/drawing/2014/main" id="{AA537AE0-007D-41DD-A3CF-C91BD29526D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6" name="CuadroTexto 2085">
          <a:extLst>
            <a:ext uri="{FF2B5EF4-FFF2-40B4-BE49-F238E27FC236}">
              <a16:creationId xmlns="" xmlns:a16="http://schemas.microsoft.com/office/drawing/2014/main" id="{B669E11E-9C63-4A3D-A279-539C2A28C39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7" name="CuadroTexto 2086">
          <a:extLst>
            <a:ext uri="{FF2B5EF4-FFF2-40B4-BE49-F238E27FC236}">
              <a16:creationId xmlns="" xmlns:a16="http://schemas.microsoft.com/office/drawing/2014/main" id="{9CCDE393-7FBF-4D9A-86A1-1C6D3AEF54F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88" name="CuadroTexto 2087">
          <a:extLst>
            <a:ext uri="{FF2B5EF4-FFF2-40B4-BE49-F238E27FC236}">
              <a16:creationId xmlns="" xmlns:a16="http://schemas.microsoft.com/office/drawing/2014/main" id="{83414120-87B9-48B7-B43F-09F06EFEB95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89" name="CuadroTexto 2088">
          <a:extLst>
            <a:ext uri="{FF2B5EF4-FFF2-40B4-BE49-F238E27FC236}">
              <a16:creationId xmlns="" xmlns:a16="http://schemas.microsoft.com/office/drawing/2014/main" id="{255B5B8F-8FEF-4085-A36C-63A7AE4795D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0" name="CuadroTexto 2089">
          <a:extLst>
            <a:ext uri="{FF2B5EF4-FFF2-40B4-BE49-F238E27FC236}">
              <a16:creationId xmlns="" xmlns:a16="http://schemas.microsoft.com/office/drawing/2014/main" id="{69C00986-A3A1-4950-A5F8-25DBF7B8B2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1" name="CuadroTexto 2090">
          <a:extLst>
            <a:ext uri="{FF2B5EF4-FFF2-40B4-BE49-F238E27FC236}">
              <a16:creationId xmlns="" xmlns:a16="http://schemas.microsoft.com/office/drawing/2014/main" id="{6D672DD7-1C1F-4CED-A4AD-6A609B11ECA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2" name="CuadroTexto 2091">
          <a:extLst>
            <a:ext uri="{FF2B5EF4-FFF2-40B4-BE49-F238E27FC236}">
              <a16:creationId xmlns="" xmlns:a16="http://schemas.microsoft.com/office/drawing/2014/main" id="{AA9A08B6-CB6C-4722-B73B-0E80D35855F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3" name="CuadroTexto 2092">
          <a:extLst>
            <a:ext uri="{FF2B5EF4-FFF2-40B4-BE49-F238E27FC236}">
              <a16:creationId xmlns="" xmlns:a16="http://schemas.microsoft.com/office/drawing/2014/main" id="{F2EFE820-87A0-4C70-8AAA-BE1931FA388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4" name="CuadroTexto 2093">
          <a:extLst>
            <a:ext uri="{FF2B5EF4-FFF2-40B4-BE49-F238E27FC236}">
              <a16:creationId xmlns="" xmlns:a16="http://schemas.microsoft.com/office/drawing/2014/main" id="{9DE48A14-C0F8-405D-A735-FC189D9951A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5" name="CuadroTexto 2094">
          <a:extLst>
            <a:ext uri="{FF2B5EF4-FFF2-40B4-BE49-F238E27FC236}">
              <a16:creationId xmlns="" xmlns:a16="http://schemas.microsoft.com/office/drawing/2014/main" id="{74FE96A8-9737-4A80-974F-AF7D5EE9AC4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6" name="CuadroTexto 2095">
          <a:extLst>
            <a:ext uri="{FF2B5EF4-FFF2-40B4-BE49-F238E27FC236}">
              <a16:creationId xmlns="" xmlns:a16="http://schemas.microsoft.com/office/drawing/2014/main" id="{C50ED787-E292-4CFD-A9EA-A9A4BF1DD08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097" name="CuadroTexto 2096">
          <a:extLst>
            <a:ext uri="{FF2B5EF4-FFF2-40B4-BE49-F238E27FC236}">
              <a16:creationId xmlns="" xmlns:a16="http://schemas.microsoft.com/office/drawing/2014/main" id="{512BA373-2208-462C-9026-00EDB6AD5ED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8" name="CuadroTexto 2097">
          <a:extLst>
            <a:ext uri="{FF2B5EF4-FFF2-40B4-BE49-F238E27FC236}">
              <a16:creationId xmlns="" xmlns:a16="http://schemas.microsoft.com/office/drawing/2014/main" id="{3184F5EF-339B-428A-8BB7-90D44DA51E5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099" name="CuadroTexto 2098">
          <a:extLst>
            <a:ext uri="{FF2B5EF4-FFF2-40B4-BE49-F238E27FC236}">
              <a16:creationId xmlns="" xmlns:a16="http://schemas.microsoft.com/office/drawing/2014/main" id="{2FED8BE8-E127-4BFD-888C-02D57C51EBB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00" name="CuadroTexto 2099">
          <a:extLst>
            <a:ext uri="{FF2B5EF4-FFF2-40B4-BE49-F238E27FC236}">
              <a16:creationId xmlns="" xmlns:a16="http://schemas.microsoft.com/office/drawing/2014/main" id="{0DA59110-FFAD-4512-90F4-8B82AF58086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1" name="CuadroTexto 2100">
          <a:extLst>
            <a:ext uri="{FF2B5EF4-FFF2-40B4-BE49-F238E27FC236}">
              <a16:creationId xmlns="" xmlns:a16="http://schemas.microsoft.com/office/drawing/2014/main" id="{D0DC1FF4-7B7F-44B9-B4AC-9D24FFA48D2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2" name="CuadroTexto 2101">
          <a:extLst>
            <a:ext uri="{FF2B5EF4-FFF2-40B4-BE49-F238E27FC236}">
              <a16:creationId xmlns="" xmlns:a16="http://schemas.microsoft.com/office/drawing/2014/main" id="{19022C00-E8D7-46D3-AA97-B090C7995B0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3" name="CuadroTexto 2102">
          <a:extLst>
            <a:ext uri="{FF2B5EF4-FFF2-40B4-BE49-F238E27FC236}">
              <a16:creationId xmlns="" xmlns:a16="http://schemas.microsoft.com/office/drawing/2014/main" id="{055388B8-DC49-410F-8081-170CB17D301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04" name="CuadroTexto 2103">
          <a:extLst>
            <a:ext uri="{FF2B5EF4-FFF2-40B4-BE49-F238E27FC236}">
              <a16:creationId xmlns="" xmlns:a16="http://schemas.microsoft.com/office/drawing/2014/main" id="{D76DBA37-BBAB-4103-B106-CD82E9D849B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05" name="CuadroTexto 2104">
          <a:extLst>
            <a:ext uri="{FF2B5EF4-FFF2-40B4-BE49-F238E27FC236}">
              <a16:creationId xmlns="" xmlns:a16="http://schemas.microsoft.com/office/drawing/2014/main" id="{E60C015B-C8C8-411C-8306-DA79BAC4AA9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06" name="CuadroTexto 2105">
          <a:extLst>
            <a:ext uri="{FF2B5EF4-FFF2-40B4-BE49-F238E27FC236}">
              <a16:creationId xmlns="" xmlns:a16="http://schemas.microsoft.com/office/drawing/2014/main" id="{D86911A9-629B-4218-BB82-E79116468A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7" name="CuadroTexto 2106">
          <a:extLst>
            <a:ext uri="{FF2B5EF4-FFF2-40B4-BE49-F238E27FC236}">
              <a16:creationId xmlns="" xmlns:a16="http://schemas.microsoft.com/office/drawing/2014/main" id="{497B98B5-EBA5-4D35-AC35-8F5BC23910B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8" name="CuadroTexto 2107">
          <a:extLst>
            <a:ext uri="{FF2B5EF4-FFF2-40B4-BE49-F238E27FC236}">
              <a16:creationId xmlns="" xmlns:a16="http://schemas.microsoft.com/office/drawing/2014/main" id="{E5AA36A7-82EF-4930-815C-C2641B348F9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09" name="CuadroTexto 2108">
          <a:extLst>
            <a:ext uri="{FF2B5EF4-FFF2-40B4-BE49-F238E27FC236}">
              <a16:creationId xmlns="" xmlns:a16="http://schemas.microsoft.com/office/drawing/2014/main" id="{A92F2ABF-5001-470B-9EBE-691D6BC6851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0" name="CuadroTexto 2109">
          <a:extLst>
            <a:ext uri="{FF2B5EF4-FFF2-40B4-BE49-F238E27FC236}">
              <a16:creationId xmlns="" xmlns:a16="http://schemas.microsoft.com/office/drawing/2014/main" id="{A74F474F-AD5C-4114-A437-97930188752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1" name="CuadroTexto 2110">
          <a:extLst>
            <a:ext uri="{FF2B5EF4-FFF2-40B4-BE49-F238E27FC236}">
              <a16:creationId xmlns="" xmlns:a16="http://schemas.microsoft.com/office/drawing/2014/main" id="{3F16212A-463C-4DC0-8A82-694E3F6DEC1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2" name="CuadroTexto 2111">
          <a:extLst>
            <a:ext uri="{FF2B5EF4-FFF2-40B4-BE49-F238E27FC236}">
              <a16:creationId xmlns="" xmlns:a16="http://schemas.microsoft.com/office/drawing/2014/main" id="{BFE93463-0B6B-4550-B277-D56B76892E55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13" name="CuadroTexto 2112">
          <a:extLst>
            <a:ext uri="{FF2B5EF4-FFF2-40B4-BE49-F238E27FC236}">
              <a16:creationId xmlns="" xmlns:a16="http://schemas.microsoft.com/office/drawing/2014/main" id="{199EA988-DE4D-403E-9473-96C4479335D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14" name="CuadroTexto 2113">
          <a:extLst>
            <a:ext uri="{FF2B5EF4-FFF2-40B4-BE49-F238E27FC236}">
              <a16:creationId xmlns="" xmlns:a16="http://schemas.microsoft.com/office/drawing/2014/main" id="{7ADB8A9E-AB79-4040-9486-167B4E7A1E97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15" name="CuadroTexto 2114">
          <a:extLst>
            <a:ext uri="{FF2B5EF4-FFF2-40B4-BE49-F238E27FC236}">
              <a16:creationId xmlns="" xmlns:a16="http://schemas.microsoft.com/office/drawing/2014/main" id="{45763862-90E7-424A-87E8-8BB3DD91926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6" name="CuadroTexto 2115">
          <a:extLst>
            <a:ext uri="{FF2B5EF4-FFF2-40B4-BE49-F238E27FC236}">
              <a16:creationId xmlns="" xmlns:a16="http://schemas.microsoft.com/office/drawing/2014/main" id="{18231133-F5BB-4BDC-B8AC-09CDE1CEFB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7" name="CuadroTexto 2116">
          <a:extLst>
            <a:ext uri="{FF2B5EF4-FFF2-40B4-BE49-F238E27FC236}">
              <a16:creationId xmlns="" xmlns:a16="http://schemas.microsoft.com/office/drawing/2014/main" id="{77312892-34BB-4FF8-9A9F-7F4EAD69285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18" name="CuadroTexto 2117">
          <a:extLst>
            <a:ext uri="{FF2B5EF4-FFF2-40B4-BE49-F238E27FC236}">
              <a16:creationId xmlns="" xmlns:a16="http://schemas.microsoft.com/office/drawing/2014/main" id="{31AE9111-36D6-4149-BD94-41842B05CC0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19" name="CuadroTexto 2118">
          <a:extLst>
            <a:ext uri="{FF2B5EF4-FFF2-40B4-BE49-F238E27FC236}">
              <a16:creationId xmlns="" xmlns:a16="http://schemas.microsoft.com/office/drawing/2014/main" id="{CACA932C-579F-4675-AA94-C814834D91E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0" name="CuadroTexto 2119">
          <a:extLst>
            <a:ext uri="{FF2B5EF4-FFF2-40B4-BE49-F238E27FC236}">
              <a16:creationId xmlns="" xmlns:a16="http://schemas.microsoft.com/office/drawing/2014/main" id="{EB7AF138-A14E-40A8-91E0-5CA4F48E93E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1" name="CuadroTexto 2120">
          <a:extLst>
            <a:ext uri="{FF2B5EF4-FFF2-40B4-BE49-F238E27FC236}">
              <a16:creationId xmlns="" xmlns:a16="http://schemas.microsoft.com/office/drawing/2014/main" id="{63B2D6E7-76D9-4FF9-BE2D-C4A85DF78F1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2" name="CuadroTexto 2121">
          <a:extLst>
            <a:ext uri="{FF2B5EF4-FFF2-40B4-BE49-F238E27FC236}">
              <a16:creationId xmlns="" xmlns:a16="http://schemas.microsoft.com/office/drawing/2014/main" id="{4B2BB251-5227-48A9-A2D0-0C48E6FFA6D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3" name="CuadroTexto 2122">
          <a:extLst>
            <a:ext uri="{FF2B5EF4-FFF2-40B4-BE49-F238E27FC236}">
              <a16:creationId xmlns="" xmlns:a16="http://schemas.microsoft.com/office/drawing/2014/main" id="{A288AFCC-CD4C-473D-AEAF-5C3558C5FC2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4" name="CuadroTexto 2123">
          <a:extLst>
            <a:ext uri="{FF2B5EF4-FFF2-40B4-BE49-F238E27FC236}">
              <a16:creationId xmlns="" xmlns:a16="http://schemas.microsoft.com/office/drawing/2014/main" id="{EC41BC37-9950-4D93-8E04-0FC90367DCA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5" name="CuadroTexto 2124">
          <a:extLst>
            <a:ext uri="{FF2B5EF4-FFF2-40B4-BE49-F238E27FC236}">
              <a16:creationId xmlns="" xmlns:a16="http://schemas.microsoft.com/office/drawing/2014/main" id="{C4CD4F9E-A4E0-4B6B-A4AE-1975543B912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6" name="CuadroTexto 2125">
          <a:extLst>
            <a:ext uri="{FF2B5EF4-FFF2-40B4-BE49-F238E27FC236}">
              <a16:creationId xmlns="" xmlns:a16="http://schemas.microsoft.com/office/drawing/2014/main" id="{F6BF8C4F-FEB5-4986-AE7C-71A5362B910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27" name="CuadroTexto 2126">
          <a:extLst>
            <a:ext uri="{FF2B5EF4-FFF2-40B4-BE49-F238E27FC236}">
              <a16:creationId xmlns="" xmlns:a16="http://schemas.microsoft.com/office/drawing/2014/main" id="{340D842D-2252-42D3-B124-4F1731D9C3C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8" name="CuadroTexto 2127">
          <a:extLst>
            <a:ext uri="{FF2B5EF4-FFF2-40B4-BE49-F238E27FC236}">
              <a16:creationId xmlns="" xmlns:a16="http://schemas.microsoft.com/office/drawing/2014/main" id="{3FCDE113-09DC-4998-9A77-41ACE60A516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29" name="CuadroTexto 2128">
          <a:extLst>
            <a:ext uri="{FF2B5EF4-FFF2-40B4-BE49-F238E27FC236}">
              <a16:creationId xmlns="" xmlns:a16="http://schemas.microsoft.com/office/drawing/2014/main" id="{ECDB63F7-A23B-409B-894B-5D71AB65C5E9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30" name="CuadroTexto 2129">
          <a:extLst>
            <a:ext uri="{FF2B5EF4-FFF2-40B4-BE49-F238E27FC236}">
              <a16:creationId xmlns="" xmlns:a16="http://schemas.microsoft.com/office/drawing/2014/main" id="{DFC01B18-A3CA-4085-8CE6-48C0975D072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1" name="CuadroTexto 2130">
          <a:extLst>
            <a:ext uri="{FF2B5EF4-FFF2-40B4-BE49-F238E27FC236}">
              <a16:creationId xmlns="" xmlns:a16="http://schemas.microsoft.com/office/drawing/2014/main" id="{BA5A9BF8-1C41-451D-AA10-66DCABB9FC2C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2" name="CuadroTexto 2131">
          <a:extLst>
            <a:ext uri="{FF2B5EF4-FFF2-40B4-BE49-F238E27FC236}">
              <a16:creationId xmlns="" xmlns:a16="http://schemas.microsoft.com/office/drawing/2014/main" id="{44D69820-417E-4F15-863C-CA58353D307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3" name="CuadroTexto 2132">
          <a:extLst>
            <a:ext uri="{FF2B5EF4-FFF2-40B4-BE49-F238E27FC236}">
              <a16:creationId xmlns="" xmlns:a16="http://schemas.microsoft.com/office/drawing/2014/main" id="{AB87E397-DB69-471B-988C-3B5DF9EDB6FE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34" name="CuadroTexto 2133">
          <a:extLst>
            <a:ext uri="{FF2B5EF4-FFF2-40B4-BE49-F238E27FC236}">
              <a16:creationId xmlns="" xmlns:a16="http://schemas.microsoft.com/office/drawing/2014/main" id="{693A31C2-7416-46F8-856D-04ECB0FB5ABE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35" name="CuadroTexto 2134">
          <a:extLst>
            <a:ext uri="{FF2B5EF4-FFF2-40B4-BE49-F238E27FC236}">
              <a16:creationId xmlns="" xmlns:a16="http://schemas.microsoft.com/office/drawing/2014/main" id="{81E7AD99-8443-40C3-875D-90807D02111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36" name="CuadroTexto 2135">
          <a:extLst>
            <a:ext uri="{FF2B5EF4-FFF2-40B4-BE49-F238E27FC236}">
              <a16:creationId xmlns="" xmlns:a16="http://schemas.microsoft.com/office/drawing/2014/main" id="{A215E78E-C309-41F6-B2B0-6A36EBD4040C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7" name="CuadroTexto 2136">
          <a:extLst>
            <a:ext uri="{FF2B5EF4-FFF2-40B4-BE49-F238E27FC236}">
              <a16:creationId xmlns="" xmlns:a16="http://schemas.microsoft.com/office/drawing/2014/main" id="{5FBBDEE9-2ECF-4BBE-87CF-16A01F14F53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8" name="CuadroTexto 2137">
          <a:extLst>
            <a:ext uri="{FF2B5EF4-FFF2-40B4-BE49-F238E27FC236}">
              <a16:creationId xmlns="" xmlns:a16="http://schemas.microsoft.com/office/drawing/2014/main" id="{53FE90ED-6E94-45BF-B4DD-4BBE5C1A868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39" name="CuadroTexto 2138">
          <a:extLst>
            <a:ext uri="{FF2B5EF4-FFF2-40B4-BE49-F238E27FC236}">
              <a16:creationId xmlns="" xmlns:a16="http://schemas.microsoft.com/office/drawing/2014/main" id="{00F10018-8069-4D15-AC5A-677740E8136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0" name="CuadroTexto 2139">
          <a:extLst>
            <a:ext uri="{FF2B5EF4-FFF2-40B4-BE49-F238E27FC236}">
              <a16:creationId xmlns="" xmlns:a16="http://schemas.microsoft.com/office/drawing/2014/main" id="{CFEAF304-6CF5-493D-AC18-7A84E303D98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1" name="CuadroTexto 2140">
          <a:extLst>
            <a:ext uri="{FF2B5EF4-FFF2-40B4-BE49-F238E27FC236}">
              <a16:creationId xmlns="" xmlns:a16="http://schemas.microsoft.com/office/drawing/2014/main" id="{6FFE2DBB-A8B5-4D87-B108-383851C6E7E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2" name="CuadroTexto 2141">
          <a:extLst>
            <a:ext uri="{FF2B5EF4-FFF2-40B4-BE49-F238E27FC236}">
              <a16:creationId xmlns="" xmlns:a16="http://schemas.microsoft.com/office/drawing/2014/main" id="{29482165-D2C8-4164-A6B9-2B556062582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43" name="CuadroTexto 2142">
          <a:extLst>
            <a:ext uri="{FF2B5EF4-FFF2-40B4-BE49-F238E27FC236}">
              <a16:creationId xmlns="" xmlns:a16="http://schemas.microsoft.com/office/drawing/2014/main" id="{5C61B909-3E88-47DC-A596-6D0942AAF4E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44" name="CuadroTexto 2143">
          <a:extLst>
            <a:ext uri="{FF2B5EF4-FFF2-40B4-BE49-F238E27FC236}">
              <a16:creationId xmlns="" xmlns:a16="http://schemas.microsoft.com/office/drawing/2014/main" id="{EF268976-7605-4500-A02B-8A255FAF8DF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45" name="CuadroTexto 2144">
          <a:extLst>
            <a:ext uri="{FF2B5EF4-FFF2-40B4-BE49-F238E27FC236}">
              <a16:creationId xmlns="" xmlns:a16="http://schemas.microsoft.com/office/drawing/2014/main" id="{C1E2DCE4-379E-42EE-93B3-83DEC755E72F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6" name="CuadroTexto 2145">
          <a:extLst>
            <a:ext uri="{FF2B5EF4-FFF2-40B4-BE49-F238E27FC236}">
              <a16:creationId xmlns="" xmlns:a16="http://schemas.microsoft.com/office/drawing/2014/main" id="{3A23CF01-AE57-4BAF-8960-9EDA23383C8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7" name="CuadroTexto 2146">
          <a:extLst>
            <a:ext uri="{FF2B5EF4-FFF2-40B4-BE49-F238E27FC236}">
              <a16:creationId xmlns="" xmlns:a16="http://schemas.microsoft.com/office/drawing/2014/main" id="{9B11CB1F-1E2B-4992-8D6B-02C9DAAAF8A1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48" name="CuadroTexto 2147">
          <a:extLst>
            <a:ext uri="{FF2B5EF4-FFF2-40B4-BE49-F238E27FC236}">
              <a16:creationId xmlns="" xmlns:a16="http://schemas.microsoft.com/office/drawing/2014/main" id="{F9A2A0F5-BE8C-461A-B564-90F3738C6A4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49" name="CuadroTexto 2148">
          <a:extLst>
            <a:ext uri="{FF2B5EF4-FFF2-40B4-BE49-F238E27FC236}">
              <a16:creationId xmlns="" xmlns:a16="http://schemas.microsoft.com/office/drawing/2014/main" id="{DA4073C5-AB77-423F-950C-9CB6290F51D4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0" name="CuadroTexto 2149">
          <a:extLst>
            <a:ext uri="{FF2B5EF4-FFF2-40B4-BE49-F238E27FC236}">
              <a16:creationId xmlns="" xmlns:a16="http://schemas.microsoft.com/office/drawing/2014/main" id="{BEB55278-D67A-42F4-8B13-EBA9CF7D609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1" name="CuadroTexto 2150">
          <a:extLst>
            <a:ext uri="{FF2B5EF4-FFF2-40B4-BE49-F238E27FC236}">
              <a16:creationId xmlns="" xmlns:a16="http://schemas.microsoft.com/office/drawing/2014/main" id="{AACB28FF-C792-4D80-86A6-3E0AC4D74B4D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2" name="CuadroTexto 2151">
          <a:extLst>
            <a:ext uri="{FF2B5EF4-FFF2-40B4-BE49-F238E27FC236}">
              <a16:creationId xmlns="" xmlns:a16="http://schemas.microsoft.com/office/drawing/2014/main" id="{FD1B6867-BE7B-4214-9E07-002D34F6D02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3" name="CuadroTexto 2152">
          <a:extLst>
            <a:ext uri="{FF2B5EF4-FFF2-40B4-BE49-F238E27FC236}">
              <a16:creationId xmlns="" xmlns:a16="http://schemas.microsoft.com/office/drawing/2014/main" id="{10D11966-4198-4AC1-A40B-6E882D58BA46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4" name="CuadroTexto 2153">
          <a:extLst>
            <a:ext uri="{FF2B5EF4-FFF2-40B4-BE49-F238E27FC236}">
              <a16:creationId xmlns="" xmlns:a16="http://schemas.microsoft.com/office/drawing/2014/main" id="{5D73BFEF-9B95-45EF-A535-AA4566DD94FF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5" name="CuadroTexto 2154">
          <a:extLst>
            <a:ext uri="{FF2B5EF4-FFF2-40B4-BE49-F238E27FC236}">
              <a16:creationId xmlns="" xmlns:a16="http://schemas.microsoft.com/office/drawing/2014/main" id="{CAFFFE01-ACB0-46FF-B5B0-226BECCEE418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6" name="CuadroTexto 2155">
          <a:extLst>
            <a:ext uri="{FF2B5EF4-FFF2-40B4-BE49-F238E27FC236}">
              <a16:creationId xmlns="" xmlns:a16="http://schemas.microsoft.com/office/drawing/2014/main" id="{45E5A860-9875-4948-9E06-1180F8E89B7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57" name="CuadroTexto 2156">
          <a:extLst>
            <a:ext uri="{FF2B5EF4-FFF2-40B4-BE49-F238E27FC236}">
              <a16:creationId xmlns="" xmlns:a16="http://schemas.microsoft.com/office/drawing/2014/main" id="{6CDE7135-8DCC-4EA2-9748-DE4B0C23D61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8" name="CuadroTexto 2157">
          <a:extLst>
            <a:ext uri="{FF2B5EF4-FFF2-40B4-BE49-F238E27FC236}">
              <a16:creationId xmlns="" xmlns:a16="http://schemas.microsoft.com/office/drawing/2014/main" id="{B9905B58-77DA-41AF-B8EC-4896C815F8C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59" name="CuadroTexto 2158">
          <a:extLst>
            <a:ext uri="{FF2B5EF4-FFF2-40B4-BE49-F238E27FC236}">
              <a16:creationId xmlns="" xmlns:a16="http://schemas.microsoft.com/office/drawing/2014/main" id="{B57216C5-77B0-4C5C-9D7B-3883028AE3A7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60" name="CuadroTexto 2159">
          <a:extLst>
            <a:ext uri="{FF2B5EF4-FFF2-40B4-BE49-F238E27FC236}">
              <a16:creationId xmlns="" xmlns:a16="http://schemas.microsoft.com/office/drawing/2014/main" id="{72A3BAB0-3CAA-41D0-AAA6-90A5D75ED55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1" name="CuadroTexto 2160">
          <a:extLst>
            <a:ext uri="{FF2B5EF4-FFF2-40B4-BE49-F238E27FC236}">
              <a16:creationId xmlns="" xmlns:a16="http://schemas.microsoft.com/office/drawing/2014/main" id="{F8A13504-17F5-4522-BEF0-448960A24216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2" name="CuadroTexto 2161">
          <a:extLst>
            <a:ext uri="{FF2B5EF4-FFF2-40B4-BE49-F238E27FC236}">
              <a16:creationId xmlns="" xmlns:a16="http://schemas.microsoft.com/office/drawing/2014/main" id="{A939ED37-646E-44FA-ADDF-4DDC7689AB71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3" name="CuadroTexto 2162">
          <a:extLst>
            <a:ext uri="{FF2B5EF4-FFF2-40B4-BE49-F238E27FC236}">
              <a16:creationId xmlns="" xmlns:a16="http://schemas.microsoft.com/office/drawing/2014/main" id="{89D0067C-042D-4A31-B919-640448ECEA39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64" name="CuadroTexto 2163">
          <a:extLst>
            <a:ext uri="{FF2B5EF4-FFF2-40B4-BE49-F238E27FC236}">
              <a16:creationId xmlns="" xmlns:a16="http://schemas.microsoft.com/office/drawing/2014/main" id="{22BFFAA1-0915-47AB-BF1D-510141F82CF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65" name="CuadroTexto 2164">
          <a:extLst>
            <a:ext uri="{FF2B5EF4-FFF2-40B4-BE49-F238E27FC236}">
              <a16:creationId xmlns="" xmlns:a16="http://schemas.microsoft.com/office/drawing/2014/main" id="{415EFC3D-F2AD-447A-8525-799FFCF6E064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66" name="CuadroTexto 2165">
          <a:extLst>
            <a:ext uri="{FF2B5EF4-FFF2-40B4-BE49-F238E27FC236}">
              <a16:creationId xmlns="" xmlns:a16="http://schemas.microsoft.com/office/drawing/2014/main" id="{AD90B679-BAF7-46BF-8212-AFFE764A631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7" name="CuadroTexto 2166">
          <a:extLst>
            <a:ext uri="{FF2B5EF4-FFF2-40B4-BE49-F238E27FC236}">
              <a16:creationId xmlns="" xmlns:a16="http://schemas.microsoft.com/office/drawing/2014/main" id="{70728873-B487-48FC-8599-E3AF2399867A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8" name="CuadroTexto 2167">
          <a:extLst>
            <a:ext uri="{FF2B5EF4-FFF2-40B4-BE49-F238E27FC236}">
              <a16:creationId xmlns="" xmlns:a16="http://schemas.microsoft.com/office/drawing/2014/main" id="{D2CE223C-ADC9-452F-89C8-82638615A032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924621</xdr:colOff>
      <xdr:row>3</xdr:row>
      <xdr:rowOff>0</xdr:rowOff>
    </xdr:from>
    <xdr:ext cx="65" cy="172227"/>
    <xdr:sp macro="" textlink="">
      <xdr:nvSpPr>
        <xdr:cNvPr id="2169" name="CuadroTexto 2168">
          <a:extLst>
            <a:ext uri="{FF2B5EF4-FFF2-40B4-BE49-F238E27FC236}">
              <a16:creationId xmlns="" xmlns:a16="http://schemas.microsoft.com/office/drawing/2014/main" id="{C1F25778-1344-4682-8016-AD5BDB589FE3}"/>
            </a:ext>
          </a:extLst>
        </xdr:cNvPr>
        <xdr:cNvSpPr txBox="1"/>
      </xdr:nvSpPr>
      <xdr:spPr>
        <a:xfrm>
          <a:off x="924621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0" name="CuadroTexto 318">
          <a:extLst>
            <a:ext uri="{FF2B5EF4-FFF2-40B4-BE49-F238E27FC236}">
              <a16:creationId xmlns="" xmlns:a16="http://schemas.microsoft.com/office/drawing/2014/main" id="{8D76D15D-D4A0-4B2D-A6E0-68834BAA516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1" name="CuadroTexto 325">
          <a:extLst>
            <a:ext uri="{FF2B5EF4-FFF2-40B4-BE49-F238E27FC236}">
              <a16:creationId xmlns="" xmlns:a16="http://schemas.microsoft.com/office/drawing/2014/main" id="{B0EE366B-A87B-4AE0-BC91-15EB4B333753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2" name="CuadroTexto 332">
          <a:extLst>
            <a:ext uri="{FF2B5EF4-FFF2-40B4-BE49-F238E27FC236}">
              <a16:creationId xmlns="" xmlns:a16="http://schemas.microsoft.com/office/drawing/2014/main" id="{16C75357-D707-4CDC-85C0-A4F538B52AC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3" name="CuadroTexto 318">
          <a:extLst>
            <a:ext uri="{FF2B5EF4-FFF2-40B4-BE49-F238E27FC236}">
              <a16:creationId xmlns="" xmlns:a16="http://schemas.microsoft.com/office/drawing/2014/main" id="{3437D2E6-8604-41DF-9DB2-3DC92A7028DA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4" name="CuadroTexto 325">
          <a:extLst>
            <a:ext uri="{FF2B5EF4-FFF2-40B4-BE49-F238E27FC236}">
              <a16:creationId xmlns="" xmlns:a16="http://schemas.microsoft.com/office/drawing/2014/main" id="{97E01BAA-0CA8-42C3-A8D5-891E8409A380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5" name="CuadroTexto 332">
          <a:extLst>
            <a:ext uri="{FF2B5EF4-FFF2-40B4-BE49-F238E27FC236}">
              <a16:creationId xmlns="" xmlns:a16="http://schemas.microsoft.com/office/drawing/2014/main" id="{13B4AA3B-7F2C-43EB-B382-35EEE2C8CD22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6" name="CuadroTexto 2175">
          <a:extLst>
            <a:ext uri="{FF2B5EF4-FFF2-40B4-BE49-F238E27FC236}">
              <a16:creationId xmlns="" xmlns:a16="http://schemas.microsoft.com/office/drawing/2014/main" id="{9272114A-1074-4B9F-8B62-6CAB9D51A2CD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7" name="CuadroTexto 2176">
          <a:extLst>
            <a:ext uri="{FF2B5EF4-FFF2-40B4-BE49-F238E27FC236}">
              <a16:creationId xmlns="" xmlns:a16="http://schemas.microsoft.com/office/drawing/2014/main" id="{21C89BC1-D6C6-4397-873A-A28D86E3286B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</xdr:col>
      <xdr:colOff>1372296</xdr:colOff>
      <xdr:row>3</xdr:row>
      <xdr:rowOff>0</xdr:rowOff>
    </xdr:from>
    <xdr:ext cx="65" cy="172227"/>
    <xdr:sp macro="" textlink="">
      <xdr:nvSpPr>
        <xdr:cNvPr id="2178" name="CuadroTexto 2177">
          <a:extLst>
            <a:ext uri="{FF2B5EF4-FFF2-40B4-BE49-F238E27FC236}">
              <a16:creationId xmlns="" xmlns:a16="http://schemas.microsoft.com/office/drawing/2014/main" id="{955378F6-EC55-4395-AD8E-574236B1E358}"/>
            </a:ext>
          </a:extLst>
        </xdr:cNvPr>
        <xdr:cNvSpPr txBox="1"/>
      </xdr:nvSpPr>
      <xdr:spPr>
        <a:xfrm>
          <a:off x="1372296" y="194411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18</xdr:row>
      <xdr:rowOff>9524</xdr:rowOff>
    </xdr:from>
    <xdr:to>
      <xdr:col>2</xdr:col>
      <xdr:colOff>676274</xdr:colOff>
      <xdr:row>33</xdr:row>
      <xdr:rowOff>104774</xdr:rowOff>
    </xdr:to>
    <xdr:graphicFrame macro="">
      <xdr:nvGraphicFramePr>
        <xdr:cNvPr id="15003479" name="Gráfico 1">
          <a:extLst>
            <a:ext uri="{FF2B5EF4-FFF2-40B4-BE49-F238E27FC236}">
              <a16:creationId xmlns="" xmlns:a16="http://schemas.microsoft.com/office/drawing/2014/main" id="{00000000-0008-0000-1700-000057EF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1098550</xdr:colOff>
      <xdr:row>30</xdr:row>
      <xdr:rowOff>2116</xdr:rowOff>
    </xdr:from>
    <xdr:to>
      <xdr:col>6</xdr:col>
      <xdr:colOff>993775</xdr:colOff>
      <xdr:row>44</xdr:row>
      <xdr:rowOff>106891</xdr:rowOff>
    </xdr:to>
    <xdr:graphicFrame macro="">
      <xdr:nvGraphicFramePr>
        <xdr:cNvPr id="15003480" name="Gráfico 2">
          <a:extLst>
            <a:ext uri="{FF2B5EF4-FFF2-40B4-BE49-F238E27FC236}">
              <a16:creationId xmlns="" xmlns:a16="http://schemas.microsoft.com/office/drawing/2014/main" id="{00000000-0008-0000-1700-000058EF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942974</xdr:colOff>
      <xdr:row>0</xdr:row>
      <xdr:rowOff>66674</xdr:rowOff>
    </xdr:from>
    <xdr:to>
      <xdr:col>1</xdr:col>
      <xdr:colOff>1583054</xdr:colOff>
      <xdr:row>0</xdr:row>
      <xdr:rowOff>803254</xdr:rowOff>
    </xdr:to>
    <xdr:pic>
      <xdr:nvPicPr>
        <xdr:cNvPr id="15003481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700-000059EF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66674"/>
          <a:ext cx="640080" cy="7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200024</xdr:colOff>
      <xdr:row>0</xdr:row>
      <xdr:rowOff>0</xdr:rowOff>
    </xdr:from>
    <xdr:to>
      <xdr:col>6</xdr:col>
      <xdr:colOff>1297304</xdr:colOff>
      <xdr:row>0</xdr:row>
      <xdr:rowOff>842356</xdr:rowOff>
    </xdr:to>
    <xdr:pic>
      <xdr:nvPicPr>
        <xdr:cNvPr id="15003482" name="Imagen 6">
          <a:extLst>
            <a:ext uri="{FF2B5EF4-FFF2-40B4-BE49-F238E27FC236}">
              <a16:creationId xmlns="" xmlns:a16="http://schemas.microsoft.com/office/drawing/2014/main" id="{00000000-0008-0000-1700-00005AEF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49" y="0"/>
          <a:ext cx="1097280" cy="84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18</xdr:row>
      <xdr:rowOff>57150</xdr:rowOff>
    </xdr:from>
    <xdr:to>
      <xdr:col>7</xdr:col>
      <xdr:colOff>0</xdr:colOff>
      <xdr:row>34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752475</xdr:colOff>
      <xdr:row>0</xdr:row>
      <xdr:rowOff>66675</xdr:rowOff>
    </xdr:from>
    <xdr:to>
      <xdr:col>1</xdr:col>
      <xdr:colOff>1392555</xdr:colOff>
      <xdr:row>0</xdr:row>
      <xdr:rowOff>806078</xdr:rowOff>
    </xdr:to>
    <xdr:pic>
      <xdr:nvPicPr>
        <xdr:cNvPr id="4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9525</xdr:rowOff>
    </xdr:from>
    <xdr:to>
      <xdr:col>6</xdr:col>
      <xdr:colOff>1230630</xdr:colOff>
      <xdr:row>0</xdr:row>
      <xdr:rowOff>843457</xdr:rowOff>
    </xdr:to>
    <xdr:pic>
      <xdr:nvPicPr>
        <xdr:cNvPr id="5" name="Imagen 6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9525"/>
          <a:ext cx="10591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111124</xdr:colOff>
      <xdr:row>7</xdr:row>
      <xdr:rowOff>125942</xdr:rowOff>
    </xdr:from>
    <xdr:to>
      <xdr:col>2</xdr:col>
      <xdr:colOff>1100666</xdr:colOff>
      <xdr:row>26</xdr:row>
      <xdr:rowOff>148167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8EB2D439-CB41-4DB9-9163-89B7FE3FDA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732693</xdr:colOff>
      <xdr:row>0</xdr:row>
      <xdr:rowOff>106546</xdr:rowOff>
    </xdr:from>
    <xdr:to>
      <xdr:col>0</xdr:col>
      <xdr:colOff>1372773</xdr:colOff>
      <xdr:row>0</xdr:row>
      <xdr:rowOff>845949</xdr:rowOff>
    </xdr:to>
    <xdr:pic>
      <xdr:nvPicPr>
        <xdr:cNvPr id="12" name="3 Imagen" descr="E:\DOCUMENTOS LENIS\Memoria pasar\1Escudo.jpg">
          <a:extLst>
            <a:ext uri="{FF2B5EF4-FFF2-40B4-BE49-F238E27FC236}">
              <a16:creationId xmlns="" xmlns:a16="http://schemas.microsoft.com/office/drawing/2014/main" id="{F2CE75A6-DBA4-48D6-B726-F42C4C78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93" y="106546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1859532</xdr:colOff>
      <xdr:row>0</xdr:row>
      <xdr:rowOff>0</xdr:rowOff>
    </xdr:from>
    <xdr:to>
      <xdr:col>5</xdr:col>
      <xdr:colOff>1064024</xdr:colOff>
      <xdr:row>0</xdr:row>
      <xdr:rowOff>1006692</xdr:rowOff>
    </xdr:to>
    <xdr:pic>
      <xdr:nvPicPr>
        <xdr:cNvPr id="13" name="Imagen 7">
          <a:extLst>
            <a:ext uri="{FF2B5EF4-FFF2-40B4-BE49-F238E27FC236}">
              <a16:creationId xmlns="" xmlns:a16="http://schemas.microsoft.com/office/drawing/2014/main" id="{B35D162A-FDEF-43F8-8333-79AE4E204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8667" y="0"/>
          <a:ext cx="1097280" cy="100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805358</xdr:colOff>
      <xdr:row>0</xdr:row>
      <xdr:rowOff>15875</xdr:rowOff>
    </xdr:from>
    <xdr:to>
      <xdr:col>0</xdr:col>
      <xdr:colOff>1445438</xdr:colOff>
      <xdr:row>0</xdr:row>
      <xdr:rowOff>755278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B6A6CB1D-B81C-48AF-B5C7-2A630093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58" y="158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449232</xdr:colOff>
      <xdr:row>0</xdr:row>
      <xdr:rowOff>0</xdr:rowOff>
    </xdr:from>
    <xdr:to>
      <xdr:col>5</xdr:col>
      <xdr:colOff>1552374</xdr:colOff>
      <xdr:row>1</xdr:row>
      <xdr:rowOff>162142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2F9FD496-9073-414A-A344-5812EF474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0741" y="0"/>
          <a:ext cx="1103142" cy="100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830251</xdr:colOff>
      <xdr:row>0</xdr:row>
      <xdr:rowOff>158749</xdr:rowOff>
    </xdr:from>
    <xdr:to>
      <xdr:col>0</xdr:col>
      <xdr:colOff>1870982</xdr:colOff>
      <xdr:row>0</xdr:row>
      <xdr:rowOff>1338034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1ACEB2E9-4320-40E7-ACDD-488F25F0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251" y="158749"/>
          <a:ext cx="1040731" cy="1179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0</xdr:row>
      <xdr:rowOff>0</xdr:rowOff>
    </xdr:from>
    <xdr:to>
      <xdr:col>5</xdr:col>
      <xdr:colOff>1984375</xdr:colOff>
      <xdr:row>0</xdr:row>
      <xdr:rowOff>1517611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8EE87E2A-E643-4204-8FC3-E1CA63992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6964" y="0"/>
          <a:ext cx="1508125" cy="1517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857250</xdr:rowOff>
    </xdr:to>
    <xdr:pic>
      <xdr:nvPicPr>
        <xdr:cNvPr id="18061017" name="3 Imagen" descr="logo.jpg">
          <a:extLst>
            <a:ext uri="{FF2B5EF4-FFF2-40B4-BE49-F238E27FC236}">
              <a16:creationId xmlns="" xmlns:a16="http://schemas.microsoft.com/office/drawing/2014/main" id="{00000000-0008-0000-0200-0000D996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21166</xdr:colOff>
      <xdr:row>23</xdr:row>
      <xdr:rowOff>3173</xdr:rowOff>
    </xdr:from>
    <xdr:to>
      <xdr:col>6</xdr:col>
      <xdr:colOff>1312333</xdr:colOff>
      <xdr:row>40</xdr:row>
      <xdr:rowOff>63499</xdr:rowOff>
    </xdr:to>
    <xdr:graphicFrame macro="">
      <xdr:nvGraphicFramePr>
        <xdr:cNvPr id="18061018" name="Gráfico 2">
          <a:extLst>
            <a:ext uri="{FF2B5EF4-FFF2-40B4-BE49-F238E27FC236}">
              <a16:creationId xmlns="" xmlns:a16="http://schemas.microsoft.com/office/drawing/2014/main" id="{00000000-0008-0000-0200-0000DA961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95249</xdr:colOff>
      <xdr:row>12</xdr:row>
      <xdr:rowOff>201084</xdr:rowOff>
    </xdr:from>
    <xdr:to>
      <xdr:col>2</xdr:col>
      <xdr:colOff>677333</xdr:colOff>
      <xdr:row>30</xdr:row>
      <xdr:rowOff>42334</xdr:rowOff>
    </xdr:to>
    <xdr:graphicFrame macro="">
      <xdr:nvGraphicFramePr>
        <xdr:cNvPr id="18061019" name="Gráfico 3">
          <a:extLst>
            <a:ext uri="{FF2B5EF4-FFF2-40B4-BE49-F238E27FC236}">
              <a16:creationId xmlns="" xmlns:a16="http://schemas.microsoft.com/office/drawing/2014/main" id="{00000000-0008-0000-0200-0000DB961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609599</xdr:colOff>
      <xdr:row>0</xdr:row>
      <xdr:rowOff>66674</xdr:rowOff>
    </xdr:from>
    <xdr:to>
      <xdr:col>1</xdr:col>
      <xdr:colOff>1249679</xdr:colOff>
      <xdr:row>0</xdr:row>
      <xdr:rowOff>805228</xdr:rowOff>
    </xdr:to>
    <xdr:pic>
      <xdr:nvPicPr>
        <xdr:cNvPr id="18061020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200-0000DC96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766" y="66674"/>
          <a:ext cx="640080" cy="738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179916</xdr:colOff>
      <xdr:row>0</xdr:row>
      <xdr:rowOff>0</xdr:rowOff>
    </xdr:from>
    <xdr:to>
      <xdr:col>6</xdr:col>
      <xdr:colOff>1277196</xdr:colOff>
      <xdr:row>1</xdr:row>
      <xdr:rowOff>58136</xdr:rowOff>
    </xdr:to>
    <xdr:pic>
      <xdr:nvPicPr>
        <xdr:cNvPr id="18061021" name="Imagen 7">
          <a:extLst>
            <a:ext uri="{FF2B5EF4-FFF2-40B4-BE49-F238E27FC236}">
              <a16:creationId xmlns="" xmlns:a16="http://schemas.microsoft.com/office/drawing/2014/main" id="{00000000-0008-0000-0200-0000DD96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4249" y="0"/>
          <a:ext cx="1097280" cy="10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2</xdr:row>
      <xdr:rowOff>19050</xdr:rowOff>
    </xdr:to>
    <xdr:pic>
      <xdr:nvPicPr>
        <xdr:cNvPr id="20348394" name="3 Imagen" descr="logo.jpg">
          <a:extLst>
            <a:ext uri="{FF2B5EF4-FFF2-40B4-BE49-F238E27FC236}">
              <a16:creationId xmlns="" xmlns:a16="http://schemas.microsoft.com/office/drawing/2014/main" id="{00000000-0008-0000-0300-0000EA7D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93134</xdr:colOff>
      <xdr:row>21</xdr:row>
      <xdr:rowOff>38100</xdr:rowOff>
    </xdr:from>
    <xdr:to>
      <xdr:col>2</xdr:col>
      <xdr:colOff>781050</xdr:colOff>
      <xdr:row>36</xdr:row>
      <xdr:rowOff>142875</xdr:rowOff>
    </xdr:to>
    <xdr:graphicFrame macro="">
      <xdr:nvGraphicFramePr>
        <xdr:cNvPr id="20348395" name="Gráfico 1">
          <a:extLst>
            <a:ext uri="{FF2B5EF4-FFF2-40B4-BE49-F238E27FC236}">
              <a16:creationId xmlns="" xmlns:a16="http://schemas.microsoft.com/office/drawing/2014/main" id="{00000000-0008-0000-0300-0000EB7D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609600</xdr:colOff>
      <xdr:row>31</xdr:row>
      <xdr:rowOff>38100</xdr:rowOff>
    </xdr:from>
    <xdr:to>
      <xdr:col>6</xdr:col>
      <xdr:colOff>1304925</xdr:colOff>
      <xdr:row>45</xdr:row>
      <xdr:rowOff>104775</xdr:rowOff>
    </xdr:to>
    <xdr:graphicFrame macro="">
      <xdr:nvGraphicFramePr>
        <xdr:cNvPr id="20348396" name="Gráfico 2">
          <a:extLst>
            <a:ext uri="{FF2B5EF4-FFF2-40B4-BE49-F238E27FC236}">
              <a16:creationId xmlns="" xmlns:a16="http://schemas.microsoft.com/office/drawing/2014/main" id="{00000000-0008-0000-0300-0000EC7D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676275</xdr:colOff>
      <xdr:row>1</xdr:row>
      <xdr:rowOff>47625</xdr:rowOff>
    </xdr:from>
    <xdr:to>
      <xdr:col>1</xdr:col>
      <xdr:colOff>1316355</xdr:colOff>
      <xdr:row>1</xdr:row>
      <xdr:rowOff>772421</xdr:rowOff>
    </xdr:to>
    <xdr:pic>
      <xdr:nvPicPr>
        <xdr:cNvPr id="2034839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300-0000ED7D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57175"/>
          <a:ext cx="640080" cy="72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142876</xdr:colOff>
      <xdr:row>0</xdr:row>
      <xdr:rowOff>123825</xdr:rowOff>
    </xdr:from>
    <xdr:to>
      <xdr:col>6</xdr:col>
      <xdr:colOff>1240156</xdr:colOff>
      <xdr:row>2</xdr:row>
      <xdr:rowOff>93470</xdr:rowOff>
    </xdr:to>
    <xdr:pic>
      <xdr:nvPicPr>
        <xdr:cNvPr id="20348398" name="Imagen 7">
          <a:extLst>
            <a:ext uri="{FF2B5EF4-FFF2-40B4-BE49-F238E27FC236}">
              <a16:creationId xmlns="" xmlns:a16="http://schemas.microsoft.com/office/drawing/2014/main" id="{00000000-0008-0000-0300-0000EE7D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1" y="0"/>
          <a:ext cx="1097280" cy="97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2</xdr:row>
      <xdr:rowOff>38100</xdr:rowOff>
    </xdr:to>
    <xdr:pic>
      <xdr:nvPicPr>
        <xdr:cNvPr id="19498560" name="3 Imagen" descr="logo.jpg">
          <a:extLst>
            <a:ext uri="{FF2B5EF4-FFF2-40B4-BE49-F238E27FC236}">
              <a16:creationId xmlns="" xmlns:a16="http://schemas.microsoft.com/office/drawing/2014/main" id="{00000000-0008-0000-0400-0000408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35</xdr:row>
      <xdr:rowOff>25400</xdr:rowOff>
    </xdr:from>
    <xdr:to>
      <xdr:col>6</xdr:col>
      <xdr:colOff>1339850</xdr:colOff>
      <xdr:row>50</xdr:row>
      <xdr:rowOff>114300</xdr:rowOff>
    </xdr:to>
    <xdr:graphicFrame macro="">
      <xdr:nvGraphicFramePr>
        <xdr:cNvPr id="19498561" name="Gráfico 2">
          <a:extLst>
            <a:ext uri="{FF2B5EF4-FFF2-40B4-BE49-F238E27FC236}">
              <a16:creationId xmlns="" xmlns:a16="http://schemas.microsoft.com/office/drawing/2014/main" id="{00000000-0008-0000-0400-0000418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26</xdr:row>
      <xdr:rowOff>9525</xdr:rowOff>
    </xdr:from>
    <xdr:to>
      <xdr:col>2</xdr:col>
      <xdr:colOff>742950</xdr:colOff>
      <xdr:row>41</xdr:row>
      <xdr:rowOff>152400</xdr:rowOff>
    </xdr:to>
    <xdr:graphicFrame macro="">
      <xdr:nvGraphicFramePr>
        <xdr:cNvPr id="19498562" name="Gráfico 3">
          <a:extLst>
            <a:ext uri="{FF2B5EF4-FFF2-40B4-BE49-F238E27FC236}">
              <a16:creationId xmlns="" xmlns:a16="http://schemas.microsoft.com/office/drawing/2014/main" id="{00000000-0008-0000-0400-0000428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647700</xdr:colOff>
      <xdr:row>1</xdr:row>
      <xdr:rowOff>47625</xdr:rowOff>
    </xdr:from>
    <xdr:to>
      <xdr:col>1</xdr:col>
      <xdr:colOff>1287780</xdr:colOff>
      <xdr:row>1</xdr:row>
      <xdr:rowOff>784687</xdr:rowOff>
    </xdr:to>
    <xdr:pic>
      <xdr:nvPicPr>
        <xdr:cNvPr id="19498563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400-00004386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7650"/>
          <a:ext cx="640080" cy="737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171449</xdr:colOff>
      <xdr:row>0</xdr:row>
      <xdr:rowOff>57150</xdr:rowOff>
    </xdr:from>
    <xdr:to>
      <xdr:col>6</xdr:col>
      <xdr:colOff>1268729</xdr:colOff>
      <xdr:row>2</xdr:row>
      <xdr:rowOff>63382</xdr:rowOff>
    </xdr:to>
    <xdr:pic>
      <xdr:nvPicPr>
        <xdr:cNvPr id="19498564" name="Imagen 7">
          <a:extLst>
            <a:ext uri="{FF2B5EF4-FFF2-40B4-BE49-F238E27FC236}">
              <a16:creationId xmlns="" xmlns:a16="http://schemas.microsoft.com/office/drawing/2014/main" id="{00000000-0008-0000-0400-0000448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4" y="57150"/>
          <a:ext cx="1097280" cy="1006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21825940" name="3 Imagen" descr="logo.jpg">
          <a:extLst>
            <a:ext uri="{FF2B5EF4-FFF2-40B4-BE49-F238E27FC236}">
              <a16:creationId xmlns="" xmlns:a16="http://schemas.microsoft.com/office/drawing/2014/main" id="{00000000-0008-0000-0500-000094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21825941" name="3 Imagen" descr="logo.jpg">
          <a:extLst>
            <a:ext uri="{FF2B5EF4-FFF2-40B4-BE49-F238E27FC236}">
              <a16:creationId xmlns="" xmlns:a16="http://schemas.microsoft.com/office/drawing/2014/main" id="{00000000-0008-0000-0500-000095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30</xdr:row>
      <xdr:rowOff>200024</xdr:rowOff>
    </xdr:from>
    <xdr:to>
      <xdr:col>2</xdr:col>
      <xdr:colOff>657225</xdr:colOff>
      <xdr:row>46</xdr:row>
      <xdr:rowOff>9524</xdr:rowOff>
    </xdr:to>
    <xdr:graphicFrame macro="">
      <xdr:nvGraphicFramePr>
        <xdr:cNvPr id="21825942" name="Gráfico 3">
          <a:extLst>
            <a:ext uri="{FF2B5EF4-FFF2-40B4-BE49-F238E27FC236}">
              <a16:creationId xmlns="" xmlns:a16="http://schemas.microsoft.com/office/drawing/2014/main" id="{00000000-0008-0000-0500-00009609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819150</xdr:colOff>
      <xdr:row>1</xdr:row>
      <xdr:rowOff>85725</xdr:rowOff>
    </xdr:from>
    <xdr:to>
      <xdr:col>1</xdr:col>
      <xdr:colOff>1459230</xdr:colOff>
      <xdr:row>1</xdr:row>
      <xdr:rowOff>825128</xdr:rowOff>
    </xdr:to>
    <xdr:pic>
      <xdr:nvPicPr>
        <xdr:cNvPr id="21825943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500-00009709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85723</xdr:rowOff>
    </xdr:from>
    <xdr:to>
      <xdr:col>6</xdr:col>
      <xdr:colOff>1259205</xdr:colOff>
      <xdr:row>2</xdr:row>
      <xdr:rowOff>23704</xdr:rowOff>
    </xdr:to>
    <xdr:pic>
      <xdr:nvPicPr>
        <xdr:cNvPr id="21825944" name="Imagen 7">
          <a:extLst>
            <a:ext uri="{FF2B5EF4-FFF2-40B4-BE49-F238E27FC236}">
              <a16:creationId xmlns="" xmlns:a16="http://schemas.microsoft.com/office/drawing/2014/main" id="{00000000-0008-0000-0500-000098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85723"/>
          <a:ext cx="1097280" cy="98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1066801</xdr:colOff>
      <xdr:row>40</xdr:row>
      <xdr:rowOff>60325</xdr:rowOff>
    </xdr:from>
    <xdr:to>
      <xdr:col>6</xdr:col>
      <xdr:colOff>1123951</xdr:colOff>
      <xdr:row>56</xdr:row>
      <xdr:rowOff>73025</xdr:rowOff>
    </xdr:to>
    <xdr:graphicFrame macro="">
      <xdr:nvGraphicFramePr>
        <xdr:cNvPr id="21825945" name="Gráfico 2">
          <a:extLst>
            <a:ext uri="{FF2B5EF4-FFF2-40B4-BE49-F238E27FC236}">
              <a16:creationId xmlns="" xmlns:a16="http://schemas.microsoft.com/office/drawing/2014/main" id="{00000000-0008-0000-0500-00009909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_PLAN_DE_ACCI&#211;N_2022\SEG_PLAN_DE_ACCI&#211;N_1T_2022\4.3.SEG_PLANACCION_2022_1T_CORPOCULTU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"/>
      <sheetName val="SEG_PA_CORPOCULTURA_1T_2022"/>
      <sheetName val="Hoja1"/>
      <sheetName val="Hoja2"/>
    </sheetNames>
    <sheetDataSet>
      <sheetData sheetId="0"/>
      <sheetData sheetId="1"/>
      <sheetData sheetId="2">
        <row r="45">
          <cell r="B45">
            <v>4</v>
          </cell>
        </row>
        <row r="46">
          <cell r="B46">
            <v>6</v>
          </cell>
        </row>
        <row r="47">
          <cell r="B47">
            <v>5</v>
          </cell>
        </row>
        <row r="49">
          <cell r="B49">
            <v>9</v>
          </cell>
        </row>
        <row r="50">
          <cell r="B50">
            <v>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9"/>
  <sheetViews>
    <sheetView view="pageBreakPreview" zoomScale="41" zoomScaleNormal="77" zoomScaleSheetLayoutView="41" workbookViewId="0">
      <selection activeCell="D33" sqref="D33"/>
    </sheetView>
  </sheetViews>
  <sheetFormatPr baseColWidth="10" defaultColWidth="11.42578125" defaultRowHeight="18.75" x14ac:dyDescent="0.3"/>
  <cols>
    <col min="1" max="1" width="3.42578125" style="259" customWidth="1"/>
    <col min="2" max="2" width="86.85546875" style="259" customWidth="1"/>
    <col min="3" max="4" width="20.7109375" style="259" customWidth="1"/>
    <col min="5" max="5" width="36.140625" style="283" customWidth="1"/>
    <col min="6" max="6" width="37" style="283" customWidth="1"/>
    <col min="7" max="7" width="27.85546875" style="259" customWidth="1"/>
    <col min="8" max="8" width="16.42578125" style="259" customWidth="1"/>
    <col min="9" max="9" width="12.85546875" style="259" customWidth="1"/>
    <col min="10" max="16384" width="11.42578125" style="259"/>
  </cols>
  <sheetData>
    <row r="1" spans="1:7" ht="75" customHeight="1" thickBot="1" x14ac:dyDescent="0.35">
      <c r="B1" s="638" t="s">
        <v>316</v>
      </c>
      <c r="C1" s="639"/>
      <c r="D1" s="639"/>
      <c r="E1" s="639"/>
      <c r="F1" s="639"/>
      <c r="G1" s="640"/>
    </row>
    <row r="2" spans="1:7" ht="114.75" customHeight="1" thickBot="1" x14ac:dyDescent="0.35">
      <c r="B2" s="242" t="s">
        <v>176</v>
      </c>
      <c r="C2" s="243" t="s">
        <v>54</v>
      </c>
      <c r="D2" s="243" t="s">
        <v>62</v>
      </c>
      <c r="E2" s="244" t="s">
        <v>56</v>
      </c>
      <c r="F2" s="245" t="s">
        <v>57</v>
      </c>
      <c r="G2" s="246" t="s">
        <v>55</v>
      </c>
    </row>
    <row r="3" spans="1:7" ht="21" customHeight="1" x14ac:dyDescent="0.3">
      <c r="A3" s="260">
        <v>1</v>
      </c>
      <c r="B3" s="261" t="s">
        <v>5</v>
      </c>
      <c r="C3" s="369">
        <f>'1.DESPACHO'!C9</f>
        <v>26</v>
      </c>
      <c r="D3" s="631">
        <f>'1.DESPACHO'!D9</f>
        <v>0.67371666666666663</v>
      </c>
      <c r="E3" s="632">
        <f>'1.DESPACHO'!E9</f>
        <v>2624119422</v>
      </c>
      <c r="F3" s="632">
        <f>'1.DESPACHO'!F9</f>
        <v>1817510967</v>
      </c>
      <c r="G3" s="319">
        <f>'1.DESPACHO'!G9</f>
        <v>0.69261747455638478</v>
      </c>
    </row>
    <row r="4" spans="1:7" ht="21" customHeight="1" x14ac:dyDescent="0.3">
      <c r="A4" s="260">
        <v>2</v>
      </c>
      <c r="B4" s="265" t="s">
        <v>43</v>
      </c>
      <c r="C4" s="321">
        <f>'2.1 GOBIERNO Y CONVIVENCIA'!C18</f>
        <v>51</v>
      </c>
      <c r="D4" s="322">
        <f>'2.1 GOBIERNO Y CONVIVENCIA'!D18</f>
        <v>0.56013571428571429</v>
      </c>
      <c r="E4" s="633">
        <f>'2.1 GOBIERNO Y CONVIVENCIA'!E18</f>
        <v>23562770942</v>
      </c>
      <c r="F4" s="633">
        <f>'2.1 GOBIERNO Y CONVIVENCIA'!F18</f>
        <v>8183082061</v>
      </c>
      <c r="G4" s="323">
        <f>'2.1 GOBIERNO Y CONVIVENCIA'!G18</f>
        <v>0.34728861393860422</v>
      </c>
    </row>
    <row r="5" spans="1:7" ht="21" customHeight="1" x14ac:dyDescent="0.3">
      <c r="A5" s="260">
        <v>3</v>
      </c>
      <c r="B5" s="265" t="s">
        <v>42</v>
      </c>
      <c r="C5" s="321">
        <f>'2.2 DESARROLLO SOCIAL'!C21</f>
        <v>349</v>
      </c>
      <c r="D5" s="322">
        <f>'2.2 DESARROLLO SOCIAL'!D21</f>
        <v>0.43439411764705887</v>
      </c>
      <c r="E5" s="633">
        <f>'2.2 DESARROLLO SOCIAL'!E21</f>
        <v>18647276712</v>
      </c>
      <c r="F5" s="633">
        <f>'2.2 DESARROLLO SOCIAL'!F21</f>
        <v>6666604042</v>
      </c>
      <c r="G5" s="323">
        <f>'2.2 DESARROLLO SOCIAL'!G21</f>
        <v>0.35751086579360242</v>
      </c>
    </row>
    <row r="6" spans="1:7" ht="21" customHeight="1" x14ac:dyDescent="0.3">
      <c r="A6" s="260">
        <v>4</v>
      </c>
      <c r="B6" s="265" t="s">
        <v>41</v>
      </c>
      <c r="C6" s="321">
        <f>'2.3 SALUD'!C26</f>
        <v>118</v>
      </c>
      <c r="D6" s="322">
        <f>'2.3 SALUD'!D26</f>
        <v>0.61805909090909084</v>
      </c>
      <c r="E6" s="633">
        <f>'2.3 SALUD'!E26</f>
        <v>156124616195</v>
      </c>
      <c r="F6" s="633">
        <f>'2.3 SALUD'!F26</f>
        <v>143622921367</v>
      </c>
      <c r="G6" s="323">
        <f>'2.3 SALUD'!G26</f>
        <v>0.91992489632521912</v>
      </c>
    </row>
    <row r="7" spans="1:7" ht="21" customHeight="1" x14ac:dyDescent="0.3">
      <c r="A7" s="260">
        <v>5</v>
      </c>
      <c r="B7" s="265" t="s">
        <v>44</v>
      </c>
      <c r="C7" s="321">
        <f>'2.4 DESARROLLO ECONOMICO'!C7</f>
        <v>33</v>
      </c>
      <c r="D7" s="322">
        <f>'2.4 DESARROLLO ECONOMICO'!D7</f>
        <v>0.75522500000000004</v>
      </c>
      <c r="E7" s="633">
        <f>'2.4 DESARROLLO ECONOMICO'!E7</f>
        <v>3134963562</v>
      </c>
      <c r="F7" s="633">
        <f>'2.4 DESARROLLO ECONOMICO'!F7</f>
        <v>1974203897</v>
      </c>
      <c r="G7" s="323">
        <f>'2.4 DESARROLLO ECONOMICO'!G7</f>
        <v>0.62973743010286387</v>
      </c>
    </row>
    <row r="8" spans="1:7" ht="21" customHeight="1" x14ac:dyDescent="0.3">
      <c r="A8" s="260">
        <v>6</v>
      </c>
      <c r="B8" s="265" t="s">
        <v>45</v>
      </c>
      <c r="C8" s="321">
        <f>'2.5 EDUCACION'!C41</f>
        <v>142</v>
      </c>
      <c r="D8" s="322">
        <f>'2.5 EDUCACION'!D41</f>
        <v>0.73402162162162166</v>
      </c>
      <c r="E8" s="633">
        <f>'2.5 EDUCACION'!E41</f>
        <v>117033455725</v>
      </c>
      <c r="F8" s="633">
        <f>'2.5 EDUCACION'!F41</f>
        <v>86194371046</v>
      </c>
      <c r="G8" s="323">
        <f>'2.5 EDUCACION'!G41</f>
        <v>0.73649342841362975</v>
      </c>
    </row>
    <row r="9" spans="1:7" ht="30" customHeight="1" x14ac:dyDescent="0.3">
      <c r="A9" s="260">
        <v>7</v>
      </c>
      <c r="B9" s="265" t="s">
        <v>40</v>
      </c>
      <c r="C9" s="321">
        <f>'2.6 INFRAESTRUCTURA'!C24</f>
        <v>71</v>
      </c>
      <c r="D9" s="438">
        <f>'2.6 INFRAESTRUCTURA'!D24</f>
        <v>0.33568571428571425</v>
      </c>
      <c r="E9" s="633">
        <f>'2.6 INFRAESTRUCTURA'!E24</f>
        <v>122714102073</v>
      </c>
      <c r="F9" s="633">
        <f>'2.6 INFRAESTRUCTURA'!F24</f>
        <v>11478332721</v>
      </c>
      <c r="G9" s="634">
        <f>'2.6 INFRAESTRUCTURA'!G24</f>
        <v>9.3537193583275252E-2</v>
      </c>
    </row>
    <row r="10" spans="1:7" ht="21" customHeight="1" x14ac:dyDescent="0.3">
      <c r="A10" s="260">
        <v>8</v>
      </c>
      <c r="B10" s="265" t="s">
        <v>39</v>
      </c>
      <c r="C10" s="321">
        <f>'2.7 TRANSITO'!C7</f>
        <v>15</v>
      </c>
      <c r="D10" s="322">
        <f>'2.7 TRANSITO'!D7</f>
        <v>0.30837500000000001</v>
      </c>
      <c r="E10" s="633">
        <f>'2.7 TRANSITO'!E7</f>
        <v>10528227653</v>
      </c>
      <c r="F10" s="633">
        <f>'2.7 TRANSITO'!F7</f>
        <v>3825583788</v>
      </c>
      <c r="G10" s="323">
        <f>'2.7 TRANSITO'!G7</f>
        <v>0.36336446304995185</v>
      </c>
    </row>
    <row r="11" spans="1:7" ht="27.75" customHeight="1" x14ac:dyDescent="0.3">
      <c r="A11" s="260">
        <v>9</v>
      </c>
      <c r="B11" s="271" t="s">
        <v>38</v>
      </c>
      <c r="C11" s="321">
        <f>'2.8 TICS'!C8</f>
        <v>12</v>
      </c>
      <c r="D11" s="322">
        <f>'2.8 TICS'!D8</f>
        <v>0.64119999999999999</v>
      </c>
      <c r="E11" s="633">
        <f>'2.8 TICS'!E8</f>
        <v>2990546119</v>
      </c>
      <c r="F11" s="633">
        <f>'2.8 TICS'!F8</f>
        <v>1546116326</v>
      </c>
      <c r="G11" s="323">
        <f>'2.8 TICS'!G8</f>
        <v>0.51700133168887608</v>
      </c>
    </row>
    <row r="12" spans="1:7" ht="21" customHeight="1" x14ac:dyDescent="0.3">
      <c r="A12" s="260">
        <v>12</v>
      </c>
      <c r="B12" s="271" t="s">
        <v>177</v>
      </c>
      <c r="C12" s="321">
        <f>'2.9 HACIENDA'!C6</f>
        <v>32</v>
      </c>
      <c r="D12" s="322">
        <f>'2.9 HACIENDA'!D6</f>
        <v>0.6133333333333334</v>
      </c>
      <c r="E12" s="633">
        <f>'2.9 HACIENDA'!E6</f>
        <v>14641167771</v>
      </c>
      <c r="F12" s="633">
        <f>'2.9 HACIENDA'!F6</f>
        <v>9085108251</v>
      </c>
      <c r="G12" s="323">
        <f>'2.9 HACIENDA'!G6</f>
        <v>0.62051800738155749</v>
      </c>
    </row>
    <row r="13" spans="1:7" ht="21" customHeight="1" x14ac:dyDescent="0.3">
      <c r="A13" s="260">
        <v>10</v>
      </c>
      <c r="B13" s="271" t="s">
        <v>37</v>
      </c>
      <c r="C13" s="321">
        <f>'3.1 FORTALECIMIENTO INSTITUCION'!C6</f>
        <v>11</v>
      </c>
      <c r="D13" s="322">
        <f>'3.1 FORTALECIMIENTO INSTITUCION'!D6</f>
        <v>0.35743333333333327</v>
      </c>
      <c r="E13" s="633">
        <f>'3.1 FORTALECIMIENTO INSTITUCION'!E6</f>
        <v>6593224600</v>
      </c>
      <c r="F13" s="633">
        <f>'3.1 FORTALECIMIENTO INSTITUCION'!F6</f>
        <v>5729236404</v>
      </c>
      <c r="G13" s="323">
        <f>'3.1 FORTALECIMIENTO INSTITUCION'!G6</f>
        <v>0.86895817321314972</v>
      </c>
    </row>
    <row r="14" spans="1:7" ht="21" customHeight="1" x14ac:dyDescent="0.3">
      <c r="A14" s="260">
        <v>11</v>
      </c>
      <c r="B14" s="271" t="s">
        <v>36</v>
      </c>
      <c r="C14" s="321">
        <f>'3.2 JURIDICA'!C5</f>
        <v>3</v>
      </c>
      <c r="D14" s="322">
        <f>'3.2 JURIDICA'!D5</f>
        <v>0.8</v>
      </c>
      <c r="E14" s="633">
        <f>'3.2 JURIDICA'!E5</f>
        <v>1800295000</v>
      </c>
      <c r="F14" s="633">
        <f>'3.2 JURIDICA'!F5</f>
        <v>938920600</v>
      </c>
      <c r="G14" s="323">
        <f>'3.2 JURIDICA'!G5</f>
        <v>0.52153708142276678</v>
      </c>
    </row>
    <row r="15" spans="1:7" ht="21" customHeight="1" x14ac:dyDescent="0.3">
      <c r="A15" s="260">
        <v>13</v>
      </c>
      <c r="B15" s="271" t="s">
        <v>35</v>
      </c>
      <c r="C15" s="321">
        <f>'3.4 BIENES Y SUMINISTROS'!C7</f>
        <v>15</v>
      </c>
      <c r="D15" s="322">
        <f>'3.4 BIENES Y SUMINISTROS'!D7</f>
        <v>0.38040000000000007</v>
      </c>
      <c r="E15" s="633">
        <f>'3.4 BIENES Y SUMINISTROS'!E7</f>
        <v>2616003000</v>
      </c>
      <c r="F15" s="633">
        <f>'3.4 BIENES Y SUMINISTROS'!F7</f>
        <v>604600000</v>
      </c>
      <c r="G15" s="323">
        <f>'3.4 BIENES Y SUMINISTROS'!G7</f>
        <v>0.23111594290985141</v>
      </c>
    </row>
    <row r="16" spans="1:7" ht="21" customHeight="1" x14ac:dyDescent="0.3">
      <c r="A16" s="260">
        <v>14</v>
      </c>
      <c r="B16" s="271" t="s">
        <v>46</v>
      </c>
      <c r="C16" s="321">
        <f>'3.5 PLANEACION'!C23</f>
        <v>124</v>
      </c>
      <c r="D16" s="322">
        <f>'3.5 PLANEACION'!D23</f>
        <v>0.69567499999999993</v>
      </c>
      <c r="E16" s="633">
        <f>'3.5 PLANEACION'!E23</f>
        <v>9971900948.7099991</v>
      </c>
      <c r="F16" s="633">
        <f>'3.5 PLANEACION'!F23</f>
        <v>8080686050.3699999</v>
      </c>
      <c r="G16" s="323">
        <f>'3.5 PLANEACION'!G23</f>
        <v>0.81034559929271521</v>
      </c>
    </row>
    <row r="17" spans="1:8" ht="21" customHeight="1" x14ac:dyDescent="0.3">
      <c r="A17" s="260">
        <v>15</v>
      </c>
      <c r="B17" s="271" t="s">
        <v>34</v>
      </c>
      <c r="C17" s="321">
        <f>'3.6 CONTROL INTERNO'!C6</f>
        <v>7</v>
      </c>
      <c r="D17" s="322">
        <f>'3.6 CONTROL INTERNO'!D6</f>
        <v>0.6008</v>
      </c>
      <c r="E17" s="633">
        <f>'3.6 CONTROL INTERNO'!E6</f>
        <v>527079659</v>
      </c>
      <c r="F17" s="633">
        <f>'3.6 CONTROL INTERNO'!F6</f>
        <v>351000000</v>
      </c>
      <c r="G17" s="323">
        <f>'3.6 CONTROL INTERNO'!G6</f>
        <v>0.66593349602208796</v>
      </c>
    </row>
    <row r="18" spans="1:8" ht="21" customHeight="1" x14ac:dyDescent="0.3">
      <c r="A18" s="260">
        <v>16</v>
      </c>
      <c r="B18" s="271" t="s">
        <v>33</v>
      </c>
      <c r="C18" s="321">
        <f>'3.7. DACID'!C4</f>
        <v>8</v>
      </c>
      <c r="D18" s="322">
        <f>'3.7. DACID'!D4</f>
        <v>0.8</v>
      </c>
      <c r="E18" s="633">
        <f>'3.7. DACID'!E4</f>
        <v>426863000</v>
      </c>
      <c r="F18" s="633">
        <f>'3.7. DACID'!F4</f>
        <v>312450000</v>
      </c>
      <c r="G18" s="323">
        <f>'3.7. DACID'!G4</f>
        <v>0.73196786791078172</v>
      </c>
    </row>
    <row r="19" spans="1:8" ht="21" customHeight="1" x14ac:dyDescent="0.3">
      <c r="A19" s="260">
        <v>17</v>
      </c>
      <c r="B19" s="271" t="s">
        <v>9</v>
      </c>
      <c r="C19" s="321">
        <f>'4.1 FOMVIVIENDA'!C6</f>
        <v>8</v>
      </c>
      <c r="D19" s="322">
        <f>'4.1 FOMVIVIENDA'!D6</f>
        <v>0.54913333333333336</v>
      </c>
      <c r="E19" s="633">
        <f>'4.1 FOMVIVIENDA'!E6</f>
        <v>1162517833</v>
      </c>
      <c r="F19" s="633">
        <f>'4.1 FOMVIVIENDA'!F6</f>
        <v>1095420000</v>
      </c>
      <c r="G19" s="323">
        <f>'4.1 FOMVIVIENDA'!G6</f>
        <v>0.94228231938012774</v>
      </c>
    </row>
    <row r="20" spans="1:8" x14ac:dyDescent="0.3">
      <c r="A20" s="260">
        <v>18</v>
      </c>
      <c r="B20" s="271" t="s">
        <v>10</v>
      </c>
      <c r="C20" s="321">
        <f>'4.2 EDUA'!C6</f>
        <v>7</v>
      </c>
      <c r="D20" s="438">
        <f>'4.2 EDUA'!D6</f>
        <v>0.52090000000000003</v>
      </c>
      <c r="E20" s="633">
        <f>'4.2 EDUA'!E6</f>
        <v>2190543627</v>
      </c>
      <c r="F20" s="633">
        <f>'4.2 EDUA'!F6</f>
        <v>758546937</v>
      </c>
      <c r="G20" s="634">
        <f>'4.2 EDUA'!G6</f>
        <v>0.34628250615526318</v>
      </c>
    </row>
    <row r="21" spans="1:8" ht="18.75" customHeight="1" x14ac:dyDescent="0.3">
      <c r="A21" s="260">
        <v>19</v>
      </c>
      <c r="B21" s="271" t="s">
        <v>11</v>
      </c>
      <c r="C21" s="321">
        <f>'4.3 CORPOCULTURA'!C10</f>
        <v>36</v>
      </c>
      <c r="D21" s="322">
        <f>'4.3 CORPOCULTURA'!D10</f>
        <v>0.50111666666666665</v>
      </c>
      <c r="E21" s="633">
        <f>'4.3 CORPOCULTURA'!E10</f>
        <v>4012162339</v>
      </c>
      <c r="F21" s="633">
        <f>'4.3 CORPOCULTURA'!F10</f>
        <v>1348569652</v>
      </c>
      <c r="G21" s="323">
        <f>'4.3 CORPOCULTURA'!G10</f>
        <v>0.33612041040595592</v>
      </c>
    </row>
    <row r="22" spans="1:8" ht="21" customHeight="1" x14ac:dyDescent="0.3">
      <c r="A22" s="260">
        <v>20</v>
      </c>
      <c r="B22" s="271" t="s">
        <v>12</v>
      </c>
      <c r="C22" s="321">
        <f>'4.4 IMDERA'!C8</f>
        <v>12</v>
      </c>
      <c r="D22" s="322">
        <f>'4.4 IMDERA'!D8</f>
        <v>0.52159999999999995</v>
      </c>
      <c r="E22" s="633">
        <f>'4.4 IMDERA'!E8</f>
        <v>4051600581</v>
      </c>
      <c r="F22" s="633">
        <f>'4.4 IMDERA'!F8</f>
        <v>1594847814</v>
      </c>
      <c r="G22" s="323">
        <f>'4.4 IMDERA'!G8</f>
        <v>0.39363401749892285</v>
      </c>
    </row>
    <row r="23" spans="1:8" ht="18.75" customHeight="1" x14ac:dyDescent="0.3">
      <c r="A23" s="260">
        <v>21</v>
      </c>
      <c r="B23" s="271" t="s">
        <v>47</v>
      </c>
      <c r="C23" s="636">
        <f>'4.5 EPA'!C62</f>
        <v>159</v>
      </c>
      <c r="D23" s="438">
        <f>'4.5 EPA'!D62</f>
        <v>0.45303275862068976</v>
      </c>
      <c r="E23" s="633">
        <f>'4.5 EPA'!E62</f>
        <v>38557356322.047447</v>
      </c>
      <c r="F23" s="633">
        <f>'4.5 EPA'!F62</f>
        <v>27399106603.699997</v>
      </c>
      <c r="G23" s="634">
        <f>'4.5 EPA'!G62</f>
        <v>0.71060646313121156</v>
      </c>
    </row>
    <row r="24" spans="1:8" ht="21" customHeight="1" x14ac:dyDescent="0.3">
      <c r="A24" s="260">
        <v>22</v>
      </c>
      <c r="B24" s="271" t="s">
        <v>48</v>
      </c>
      <c r="C24" s="636">
        <f>'4.6 AMABLE'!C12</f>
        <v>9</v>
      </c>
      <c r="D24" s="322">
        <f>'4.6 AMABLE'!D12</f>
        <v>0.53703333333333336</v>
      </c>
      <c r="E24" s="633">
        <f>'4.6 AMABLE'!E12</f>
        <v>20805700883.080002</v>
      </c>
      <c r="F24" s="633">
        <f>'4.6 AMABLE'!F12</f>
        <v>1497320703.26</v>
      </c>
      <c r="G24" s="323">
        <f>'4.6 AMABLE'!G12</f>
        <v>7.1966847532527925E-2</v>
      </c>
    </row>
    <row r="25" spans="1:8" ht="21" customHeight="1" thickBot="1" x14ac:dyDescent="0.35">
      <c r="A25" s="260">
        <v>23</v>
      </c>
      <c r="B25" s="272" t="s">
        <v>80</v>
      </c>
      <c r="C25" s="637">
        <f>'4.7 REDSALUD'!C3</f>
        <v>1</v>
      </c>
      <c r="D25" s="395">
        <f>'4.7 REDSALUD'!D4</f>
        <v>1</v>
      </c>
      <c r="E25" s="635" t="str">
        <f>'4.7 REDSALUD'!E3</f>
        <v>Recursos Gestionados</v>
      </c>
      <c r="F25" s="635" t="str">
        <f>'4.7 REDSALUD'!F3</f>
        <v>Recursos Gestionados</v>
      </c>
      <c r="G25" s="381">
        <f>'4.7 REDSALUD'!G3</f>
        <v>1</v>
      </c>
    </row>
    <row r="26" spans="1:8" ht="21" customHeight="1" thickBot="1" x14ac:dyDescent="0.35">
      <c r="B26" s="273" t="s">
        <v>0</v>
      </c>
      <c r="C26" s="274">
        <f>SUM(C3:C25)</f>
        <v>1249</v>
      </c>
      <c r="D26" s="275">
        <f>SUM(D3:D25)/23</f>
        <v>0.58222916017550241</v>
      </c>
      <c r="E26" s="311">
        <f>SUM(E3:E25)</f>
        <v>564716493966.8374</v>
      </c>
      <c r="F26" s="311">
        <f>SUM(F3:F25)</f>
        <v>324104539230.33002</v>
      </c>
      <c r="G26" s="277">
        <f>F26/E26</f>
        <v>0.57392433671215359</v>
      </c>
      <c r="H26" s="278"/>
    </row>
    <row r="27" spans="1:8" ht="21" hidden="1" customHeight="1" x14ac:dyDescent="0.3">
      <c r="B27" s="79"/>
      <c r="C27" s="279"/>
      <c r="D27" s="280">
        <v>1</v>
      </c>
      <c r="E27" s="281"/>
      <c r="F27" s="281"/>
      <c r="G27" s="282">
        <v>1</v>
      </c>
      <c r="H27" s="278"/>
    </row>
    <row r="28" spans="1:8" ht="21" hidden="1" customHeight="1" x14ac:dyDescent="0.3">
      <c r="B28" s="79"/>
      <c r="C28" s="279"/>
      <c r="D28" s="280">
        <v>0</v>
      </c>
      <c r="E28" s="281"/>
      <c r="F28" s="281"/>
      <c r="G28" s="282">
        <v>0</v>
      </c>
      <c r="H28" s="278"/>
    </row>
    <row r="29" spans="1:8" x14ac:dyDescent="0.3">
      <c r="G29" s="284"/>
    </row>
    <row r="30" spans="1:8" ht="19.5" thickBot="1" x14ac:dyDescent="0.35">
      <c r="E30" s="285"/>
      <c r="F30" s="286"/>
    </row>
    <row r="31" spans="1:8" ht="19.5" thickBot="1" x14ac:dyDescent="0.35">
      <c r="E31" s="641" t="s">
        <v>127</v>
      </c>
      <c r="F31" s="642"/>
      <c r="G31" s="643"/>
    </row>
    <row r="32" spans="1:8" ht="19.5" thickBot="1" x14ac:dyDescent="0.35">
      <c r="E32" s="287" t="s">
        <v>13</v>
      </c>
      <c r="F32" s="288" t="s">
        <v>14</v>
      </c>
      <c r="G32" s="289" t="s">
        <v>15</v>
      </c>
    </row>
    <row r="33" spans="3:7" x14ac:dyDescent="0.3">
      <c r="E33" s="290" t="s">
        <v>315</v>
      </c>
      <c r="F33" s="291">
        <v>17</v>
      </c>
      <c r="G33" s="292">
        <f>F33/F36</f>
        <v>0.73913043478260865</v>
      </c>
    </row>
    <row r="34" spans="3:7" x14ac:dyDescent="0.3">
      <c r="E34" s="293" t="s">
        <v>314</v>
      </c>
      <c r="F34" s="294">
        <v>6</v>
      </c>
      <c r="G34" s="292">
        <f>F34/F36</f>
        <v>0.2608695652173913</v>
      </c>
    </row>
    <row r="35" spans="3:7" ht="19.5" thickBot="1" x14ac:dyDescent="0.35">
      <c r="E35" s="295" t="s">
        <v>313</v>
      </c>
      <c r="F35" s="296"/>
      <c r="G35" s="292">
        <f>F35/F36</f>
        <v>0</v>
      </c>
    </row>
    <row r="36" spans="3:7" ht="19.5" thickBot="1" x14ac:dyDescent="0.35">
      <c r="E36" s="297" t="s">
        <v>27</v>
      </c>
      <c r="F36" s="298">
        <f>SUM(F33:F35)</f>
        <v>23</v>
      </c>
      <c r="G36" s="299"/>
    </row>
    <row r="37" spans="3:7" x14ac:dyDescent="0.3">
      <c r="E37" s="300"/>
      <c r="F37" s="300"/>
      <c r="G37" s="301"/>
    </row>
    <row r="38" spans="3:7" ht="19.5" thickBot="1" x14ac:dyDescent="0.35">
      <c r="E38" s="302"/>
      <c r="F38" s="302"/>
      <c r="G38" s="301"/>
    </row>
    <row r="39" spans="3:7" ht="19.5" thickBot="1" x14ac:dyDescent="0.35">
      <c r="E39" s="647" t="s">
        <v>124</v>
      </c>
      <c r="F39" s="642"/>
      <c r="G39" s="643"/>
    </row>
    <row r="40" spans="3:7" ht="19.5" thickBot="1" x14ac:dyDescent="0.35">
      <c r="E40" s="287" t="s">
        <v>13</v>
      </c>
      <c r="F40" s="288" t="s">
        <v>14</v>
      </c>
      <c r="G40" s="289" t="s">
        <v>15</v>
      </c>
    </row>
    <row r="41" spans="3:7" x14ac:dyDescent="0.3">
      <c r="E41" s="290" t="s">
        <v>315</v>
      </c>
      <c r="F41" s="291">
        <f>SUM('1.DESPACHO'!F15+'2.1 GOBIERNO Y CONVIVENCIA'!F23+'2.4 DESARROLLO ECONOMICO'!F13+'2.5 EDUCACION'!F47+'2.6 INFRAESTRUCTURA'!F30+'2.7 TRANSITO'!F13+'2.8 TICS'!F14+'3.1 FORTALECIMIENTO INSTITUCION'!F12+'2.9 HACIENDA'!F12+'3.4 BIENES Y SUMINISTROS'!F13+'3.5 PLANEACION'!F31+'3.6 CONTROL INTERNO'!F13+'3.7. DACID'!F10+'4.1 FOMVIVIENDA'!F12+'4.2 EDUA'!F12+'4.4 IMDERA'!F14+'4.5 EPA'!F68+'4.6 AMABLE'!F19+'4.7 REDSALUD'!F10)</f>
        <v>386</v>
      </c>
      <c r="G41" s="292">
        <f>F41/F44</f>
        <v>0.30904723779023219</v>
      </c>
    </row>
    <row r="42" spans="3:7" x14ac:dyDescent="0.3">
      <c r="E42" s="293" t="s">
        <v>314</v>
      </c>
      <c r="F42" s="294">
        <f>SUM('1.DESPACHO'!F16+'2.1 GOBIERNO Y CONVIVENCIA'!F24+'2.2 DESARROLLO SOCIAL'!F28+'2.3 SALUD'!F33+'2.4 DESARROLLO ECONOMICO'!F14+'2.5 EDUCACION'!F48+'2.6 INFRAESTRUCTURA'!F31+'2.7 TRANSITO'!F14+'2.8 TICS'!F15+'3.1 FORTALECIMIENTO INSTITUCION'!F13+'3.2 JURIDICA'!F12+'2.9 HACIENDA'!F13+'3.4 BIENES Y SUMINISTROS'!F14+'3.5 PLANEACION'!F32+'3.6 CONTROL INTERNO'!F14+'3.7. DACID'!F11+'4.1 FOMVIVIENDA'!F13+'4.2 EDUA'!F13+'4.3 CORPOCULTURA'!F18+'4.4 IMDERA'!F15+'4.5 EPA'!F69+'4.6 AMABLE'!F20+'4.7 REDSALUD'!F11)</f>
        <v>391</v>
      </c>
      <c r="G42" s="292">
        <f>F42/F44</f>
        <v>0.3130504403522818</v>
      </c>
    </row>
    <row r="43" spans="3:7" ht="19.5" thickBot="1" x14ac:dyDescent="0.35">
      <c r="E43" s="295" t="s">
        <v>313</v>
      </c>
      <c r="F43" s="296">
        <f>SUM('1.DESPACHO'!F17+'2.1 GOBIERNO Y CONVIVENCIA'!F25+'2.2 DESARROLLO SOCIAL'!F29+'2.3 SALUD'!F34+'2.6 INFRAESTRUCTURA'!F32+'2.7 TRANSITO'!F15+'2.8 TICS'!F16+'3.1 FORTALECIMIENTO INSTITUCION'!F14+'3.2 JURIDICA'!F13+'2.9 HACIENDA'!F14+'3.4 BIENES Y SUMINISTROS'!F15+'3.5 PLANEACION'!F33+'3.6 CONTROL INTERNO'!F15+'3.7. DACID'!F12+'4.3 CORPOCULTURA'!F19+'4.4 IMDERA'!F16+'4.5 EPA'!F70+'4.7 REDSALUD'!F12)</f>
        <v>255</v>
      </c>
      <c r="G43" s="292">
        <f>F43/F44</f>
        <v>0.20416333066453163</v>
      </c>
    </row>
    <row r="44" spans="3:7" ht="19.5" thickBot="1" x14ac:dyDescent="0.35">
      <c r="E44" s="297" t="s">
        <v>125</v>
      </c>
      <c r="F44" s="298">
        <f>C26</f>
        <v>1249</v>
      </c>
      <c r="G44" s="299"/>
    </row>
    <row r="45" spans="3:7" x14ac:dyDescent="0.3">
      <c r="E45" s="302"/>
      <c r="F45" s="302"/>
      <c r="G45" s="301"/>
    </row>
    <row r="46" spans="3:7" ht="19.5" thickBot="1" x14ac:dyDescent="0.35">
      <c r="C46" s="303"/>
      <c r="E46" s="302"/>
      <c r="F46" s="302"/>
      <c r="G46" s="301"/>
    </row>
    <row r="47" spans="3:7" ht="19.5" thickBot="1" x14ac:dyDescent="0.35">
      <c r="E47" s="644" t="s">
        <v>31</v>
      </c>
      <c r="F47" s="645"/>
      <c r="G47" s="646"/>
    </row>
    <row r="48" spans="3:7" ht="19.5" thickBot="1" x14ac:dyDescent="0.35">
      <c r="E48" s="304" t="s">
        <v>3</v>
      </c>
      <c r="F48" s="305" t="s">
        <v>4</v>
      </c>
      <c r="G48" s="306" t="s">
        <v>148</v>
      </c>
    </row>
    <row r="49" spans="5:7" ht="19.5" thickBot="1" x14ac:dyDescent="0.35">
      <c r="E49" s="307">
        <f>E26</f>
        <v>564716493966.8374</v>
      </c>
      <c r="F49" s="308">
        <f>F26</f>
        <v>324104539230.33002</v>
      </c>
      <c r="G49" s="309">
        <f>F49/E49</f>
        <v>0.57392433671215359</v>
      </c>
    </row>
  </sheetData>
  <mergeCells count="4">
    <mergeCell ref="B1:G1"/>
    <mergeCell ref="E31:G31"/>
    <mergeCell ref="E47:G47"/>
    <mergeCell ref="E39:G39"/>
  </mergeCells>
  <conditionalFormatting sqref="D3:D5 D10:D11 D7:D8">
    <cfRule type="colorScale" priority="2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7:G8">
    <cfRule type="colorScale" priority="25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5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10:D11 D13 D7:D8">
    <cfRule type="colorScale" priority="2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13 G7:G8">
    <cfRule type="colorScale" priority="2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2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24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2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2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 D3:D5 D7:D11 D13">
    <cfRule type="colorScale" priority="238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26:G28 G3:G5 G7:G11 G13">
    <cfRule type="colorScale" priority="237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3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1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4">
    <cfRule type="colorScale" priority="2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2">
    <cfRule type="colorScale" priority="22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1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5">
    <cfRule type="colorScale" priority="21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20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20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2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20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20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7">
    <cfRule type="colorScale" priority="19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7:D15 D26:D28 D17">
    <cfRule type="colorScale" priority="19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15 G26:G28 G17">
    <cfRule type="colorScale" priority="1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6">
    <cfRule type="colorScale" priority="18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7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7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7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7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8">
    <cfRule type="colorScale" priority="16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5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9">
    <cfRule type="colorScale" priority="15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4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4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0">
    <cfRule type="colorScale" priority="13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0">
    <cfRule type="colorScale" priority="12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0">
    <cfRule type="colorScale" priority="1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2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2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1">
    <cfRule type="colorScale" priority="12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1">
    <cfRule type="colorScale" priority="10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1">
    <cfRule type="colorScale" priority="10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10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10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0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1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10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10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2:D23">
    <cfRule type="colorScale" priority="10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0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3">
    <cfRule type="colorScale" priority="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3">
    <cfRule type="colorScale" priority="86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8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8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8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8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5">
    <cfRule type="colorScale" priority="7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4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6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6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4">
    <cfRule type="colorScale" priority="5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2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3:D15 D17:D28">
    <cfRule type="colorScale" priority="4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15 G17:G28">
    <cfRule type="colorScale" priority="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6"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9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8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8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2">
      <colorScale>
        <cfvo type="percent" val="25"/>
        <cfvo type="percentile" val="50"/>
        <cfvo type="percent" val="100"/>
        <color rgb="FFFF0000"/>
        <color rgb="FFFFFF00"/>
        <color rgb="FF92D050"/>
      </colorScale>
    </cfRule>
    <cfRule type="colorScale" priority="1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8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1">
      <colorScale>
        <cfvo type="percent" val="25"/>
        <cfvo type="percentile" val="50"/>
        <cfvo type="max"/>
        <color rgb="FFFF0000"/>
        <color rgb="FFFFFF00"/>
        <color rgb="FF92D050"/>
      </colorScale>
    </cfRule>
    <cfRule type="colorScale" priority="1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 D3:D5 D7:D14">
    <cfRule type="colorScale" priority="46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6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 G3:G5 G7:G14">
    <cfRule type="colorScale" priority="4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14" scale="4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33"/>
  <sheetViews>
    <sheetView view="pageBreakPreview" zoomScale="68" zoomScaleNormal="80" zoomScaleSheetLayoutView="68" workbookViewId="0">
      <selection activeCell="E4" sqref="E4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8.85546875" style="3" customWidth="1"/>
    <col min="6" max="6" width="30.85546875" style="3" customWidth="1"/>
    <col min="7" max="7" width="24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60" t="s">
        <v>325</v>
      </c>
      <c r="C1" s="661"/>
      <c r="D1" s="661"/>
      <c r="E1" s="661"/>
      <c r="F1" s="661"/>
      <c r="G1" s="662"/>
    </row>
    <row r="2" spans="1:7" s="2" customFormat="1" ht="97.5" customHeight="1" x14ac:dyDescent="0.25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2" customFormat="1" ht="47.25" customHeight="1" x14ac:dyDescent="0.25">
      <c r="A3" s="4">
        <v>1</v>
      </c>
      <c r="B3" s="585" t="s">
        <v>111</v>
      </c>
      <c r="C3" s="340">
        <v>6</v>
      </c>
      <c r="D3" s="485">
        <v>0.63890000000000002</v>
      </c>
      <c r="E3" s="490">
        <v>875625630</v>
      </c>
      <c r="F3" s="490">
        <v>522103898</v>
      </c>
      <c r="G3" s="586">
        <f>F3/E3</f>
        <v>0.59626383709211439</v>
      </c>
    </row>
    <row r="4" spans="1:7" s="2" customFormat="1" ht="78.75" customHeight="1" x14ac:dyDescent="0.25">
      <c r="A4" s="4">
        <v>2</v>
      </c>
      <c r="B4" s="585" t="s">
        <v>63</v>
      </c>
      <c r="C4" s="340">
        <v>15</v>
      </c>
      <c r="D4" s="485">
        <v>0.84560000000000002</v>
      </c>
      <c r="E4" s="490">
        <v>1528399999</v>
      </c>
      <c r="F4" s="490">
        <v>1176999999</v>
      </c>
      <c r="G4" s="586">
        <f>F4/E4</f>
        <v>0.77008636467553415</v>
      </c>
    </row>
    <row r="5" spans="1:7" s="2" customFormat="1" ht="72" x14ac:dyDescent="0.25">
      <c r="A5" s="4">
        <v>3</v>
      </c>
      <c r="B5" s="585" t="s">
        <v>64</v>
      </c>
      <c r="C5" s="340">
        <v>9</v>
      </c>
      <c r="D5" s="485">
        <v>0.70309999999999995</v>
      </c>
      <c r="E5" s="490">
        <v>626915933</v>
      </c>
      <c r="F5" s="490">
        <v>275100000</v>
      </c>
      <c r="G5" s="586">
        <f>F5/E5</f>
        <v>0.43881481633997649</v>
      </c>
    </row>
    <row r="6" spans="1:7" s="2" customFormat="1" ht="63.75" customHeight="1" thickBot="1" x14ac:dyDescent="0.3">
      <c r="A6" s="4">
        <v>4</v>
      </c>
      <c r="B6" s="587" t="s">
        <v>65</v>
      </c>
      <c r="C6" s="577">
        <v>3</v>
      </c>
      <c r="D6" s="588">
        <v>0.83330000000000004</v>
      </c>
      <c r="E6" s="589">
        <v>104022000</v>
      </c>
      <c r="F6" s="589">
        <v>0</v>
      </c>
      <c r="G6" s="590">
        <f>F6/E6</f>
        <v>0</v>
      </c>
    </row>
    <row r="7" spans="1:7" s="2" customFormat="1" ht="24" customHeight="1" thickBot="1" x14ac:dyDescent="0.3">
      <c r="A7" s="4"/>
      <c r="B7" s="368" t="s">
        <v>0</v>
      </c>
      <c r="C7" s="382">
        <f>SUM(C3:C6)</f>
        <v>33</v>
      </c>
      <c r="D7" s="383">
        <f>SUM(D3:D6)/4</f>
        <v>0.75522500000000004</v>
      </c>
      <c r="E7" s="276">
        <f>SUM(E3:E6)</f>
        <v>3134963562</v>
      </c>
      <c r="F7" s="276">
        <f>SUM(F3:F6)</f>
        <v>1974203897</v>
      </c>
      <c r="G7" s="429">
        <f>F7/E7</f>
        <v>0.62973743010286387</v>
      </c>
    </row>
    <row r="8" spans="1:7" s="2" customFormat="1" ht="24" hidden="1" customHeight="1" x14ac:dyDescent="0.25">
      <c r="A8" s="4"/>
      <c r="B8" s="90"/>
      <c r="C8" s="91"/>
      <c r="D8" s="99">
        <v>1</v>
      </c>
      <c r="E8" s="38"/>
      <c r="F8" s="38"/>
      <c r="G8" s="100">
        <v>1</v>
      </c>
    </row>
    <row r="9" spans="1:7" s="2" customFormat="1" ht="24" hidden="1" customHeight="1" x14ac:dyDescent="0.25">
      <c r="A9" s="4"/>
      <c r="B9" s="1"/>
      <c r="C9" s="1"/>
      <c r="D9" s="199">
        <v>0</v>
      </c>
      <c r="E9" s="3"/>
      <c r="F9" s="3"/>
      <c r="G9" s="199">
        <v>0</v>
      </c>
    </row>
    <row r="10" spans="1:7" s="2" customFormat="1" ht="18.75" customHeight="1" thickBot="1" x14ac:dyDescent="0.3">
      <c r="A10" s="4"/>
      <c r="E10" s="344"/>
      <c r="F10" s="344"/>
      <c r="G10" s="241"/>
    </row>
    <row r="11" spans="1:7" s="2" customFormat="1" ht="18.95" customHeight="1" thickBot="1" x14ac:dyDescent="0.3">
      <c r="A11" s="4"/>
      <c r="E11" s="669" t="s">
        <v>16</v>
      </c>
      <c r="F11" s="670"/>
      <c r="G11" s="671"/>
    </row>
    <row r="12" spans="1:7" s="2" customFormat="1" ht="18.600000000000001" customHeight="1" thickBot="1" x14ac:dyDescent="0.3">
      <c r="A12" s="4"/>
      <c r="B12" s="3"/>
      <c r="C12" s="3"/>
      <c r="D12" s="3"/>
      <c r="E12" s="247" t="s">
        <v>13</v>
      </c>
      <c r="F12" s="248" t="s">
        <v>14</v>
      </c>
      <c r="G12" s="249" t="s">
        <v>15</v>
      </c>
    </row>
    <row r="13" spans="1:7" s="2" customFormat="1" ht="15.75" x14ac:dyDescent="0.25">
      <c r="A13" s="4"/>
      <c r="B13" s="3"/>
      <c r="C13" s="3"/>
      <c r="D13" s="3"/>
      <c r="E13" s="140" t="s">
        <v>315</v>
      </c>
      <c r="F13" s="250">
        <v>24</v>
      </c>
      <c r="G13" s="251">
        <f>F13/F16</f>
        <v>0.72727272727272729</v>
      </c>
    </row>
    <row r="14" spans="1:7" s="2" customFormat="1" ht="15.75" x14ac:dyDescent="0.25">
      <c r="A14" s="4"/>
      <c r="B14" s="3"/>
      <c r="C14" s="3"/>
      <c r="D14" s="3"/>
      <c r="E14" s="142" t="s">
        <v>314</v>
      </c>
      <c r="F14" s="252">
        <v>8</v>
      </c>
      <c r="G14" s="251">
        <f>F14/F16</f>
        <v>0.24242424242424243</v>
      </c>
    </row>
    <row r="15" spans="1:7" s="2" customFormat="1" ht="16.5" thickBot="1" x14ac:dyDescent="0.3">
      <c r="A15" s="4"/>
      <c r="B15" s="3"/>
      <c r="C15" s="3"/>
      <c r="D15" s="3"/>
      <c r="E15" s="144" t="s">
        <v>313</v>
      </c>
      <c r="F15" s="253">
        <v>1</v>
      </c>
      <c r="G15" s="251">
        <f>F15/F16</f>
        <v>3.0303030303030304E-2</v>
      </c>
    </row>
    <row r="16" spans="1:7" s="2" customFormat="1" ht="20.25" customHeight="1" thickBot="1" x14ac:dyDescent="0.3">
      <c r="A16" s="4"/>
      <c r="B16" s="3"/>
      <c r="C16" s="3"/>
      <c r="D16" s="3"/>
      <c r="E16" s="343" t="s">
        <v>17</v>
      </c>
      <c r="F16" s="254">
        <f>SUM(F13:F15)</f>
        <v>33</v>
      </c>
      <c r="G16" s="255"/>
    </row>
    <row r="17" spans="1:7" s="2" customFormat="1" ht="21" customHeight="1" thickBot="1" x14ac:dyDescent="0.3">
      <c r="A17" s="4"/>
      <c r="B17" s="3"/>
      <c r="C17" s="3"/>
      <c r="D17" s="3"/>
      <c r="E17" s="39"/>
      <c r="F17" s="39"/>
      <c r="G17" s="37"/>
    </row>
    <row r="18" spans="1:7" s="2" customFormat="1" ht="23.1" customHeight="1" thickBot="1" x14ac:dyDescent="0.3">
      <c r="A18" s="4"/>
      <c r="B18" s="3"/>
      <c r="C18" s="3"/>
      <c r="D18" s="3"/>
      <c r="E18" s="657" t="s">
        <v>20</v>
      </c>
      <c r="F18" s="658"/>
      <c r="G18" s="659"/>
    </row>
    <row r="19" spans="1:7" s="2" customFormat="1" ht="16.5" customHeight="1" thickBot="1" x14ac:dyDescent="0.3">
      <c r="A19" s="4"/>
      <c r="B19" s="3"/>
      <c r="C19" s="3"/>
      <c r="D19" s="3"/>
      <c r="E19" s="363" t="s">
        <v>3</v>
      </c>
      <c r="F19" s="364" t="s">
        <v>4</v>
      </c>
      <c r="G19" s="154" t="s">
        <v>149</v>
      </c>
    </row>
    <row r="20" spans="1:7" s="2" customFormat="1" ht="15.75" thickBot="1" x14ac:dyDescent="0.3">
      <c r="A20" s="4"/>
      <c r="B20" s="1"/>
      <c r="C20" s="1"/>
      <c r="D20" s="1"/>
      <c r="E20" s="347">
        <f>E7</f>
        <v>3134963562</v>
      </c>
      <c r="F20" s="347">
        <f>F7</f>
        <v>1974203897</v>
      </c>
      <c r="G20" s="66">
        <f>G7</f>
        <v>0.62973743010286387</v>
      </c>
    </row>
    <row r="21" spans="1:7" s="2" customFormat="1" ht="46.5" customHeight="1" x14ac:dyDescent="0.25">
      <c r="A21" s="4"/>
      <c r="B21" s="1"/>
      <c r="C21" s="1"/>
      <c r="D21" s="1"/>
      <c r="E21" s="3"/>
      <c r="F21" s="3"/>
    </row>
    <row r="22" spans="1:7" ht="17.100000000000001" customHeight="1" x14ac:dyDescent="0.25"/>
    <row r="24" spans="1:7" s="2" customFormat="1" x14ac:dyDescent="0.25">
      <c r="A24" s="1"/>
      <c r="B24" s="1"/>
      <c r="C24" s="1"/>
      <c r="D24" s="1"/>
      <c r="E24" s="3"/>
      <c r="F24" s="3"/>
    </row>
    <row r="25" spans="1:7" s="2" customFormat="1" x14ac:dyDescent="0.25">
      <c r="A25" s="1"/>
      <c r="B25" s="1"/>
      <c r="C25" s="1"/>
      <c r="D25" s="1"/>
      <c r="E25" s="3"/>
      <c r="F25" s="3"/>
    </row>
    <row r="26" spans="1:7" s="3" customFormat="1" x14ac:dyDescent="0.25">
      <c r="A26" s="1"/>
      <c r="B26" s="1"/>
      <c r="C26" s="1"/>
      <c r="D26" s="1"/>
      <c r="G26" s="2"/>
    </row>
    <row r="27" spans="1:7" s="3" customFormat="1" x14ac:dyDescent="0.25">
      <c r="A27" s="1"/>
      <c r="B27" s="1"/>
      <c r="C27" s="1"/>
      <c r="D27" s="1"/>
      <c r="G27" s="2"/>
    </row>
    <row r="28" spans="1:7" s="3" customFormat="1" x14ac:dyDescent="0.25">
      <c r="A28" s="1"/>
      <c r="B28" s="1"/>
      <c r="C28" s="1"/>
      <c r="D28" s="1"/>
      <c r="G28" s="2"/>
    </row>
    <row r="29" spans="1:7" s="3" customFormat="1" x14ac:dyDescent="0.25">
      <c r="A29" s="1"/>
      <c r="B29" s="1"/>
      <c r="C29" s="1"/>
      <c r="D29" s="1"/>
      <c r="G29" s="2"/>
    </row>
    <row r="30" spans="1:7" s="3" customFormat="1" x14ac:dyDescent="0.25">
      <c r="A30" s="1"/>
      <c r="B30" s="1"/>
      <c r="C30" s="1"/>
      <c r="D30" s="1"/>
      <c r="G30" s="2"/>
    </row>
    <row r="31" spans="1:7" s="3" customFormat="1" x14ac:dyDescent="0.25">
      <c r="A31" s="1"/>
      <c r="B31" s="1"/>
      <c r="C31" s="1"/>
      <c r="D31" s="1"/>
      <c r="G31" s="2"/>
    </row>
    <row r="32" spans="1:7" s="3" customFormat="1" x14ac:dyDescent="0.25">
      <c r="A32" s="1"/>
      <c r="B32" s="1"/>
      <c r="C32" s="1"/>
      <c r="D32" s="1"/>
      <c r="G32" s="2"/>
    </row>
    <row r="33" spans="1:7" s="3" customFormat="1" x14ac:dyDescent="0.25">
      <c r="A33" s="1"/>
      <c r="B33" s="1"/>
      <c r="C33" s="1"/>
      <c r="D33" s="1"/>
      <c r="G33" s="2"/>
    </row>
  </sheetData>
  <mergeCells count="3">
    <mergeCell ref="B1:G1"/>
    <mergeCell ref="E11:G11"/>
    <mergeCell ref="E18:G18"/>
  </mergeCells>
  <conditionalFormatting sqref="D7:D9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8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9"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7:D9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48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55"/>
  <sheetViews>
    <sheetView view="pageBreakPreview" topLeftCell="A23" zoomScale="62" zoomScaleNormal="80" zoomScaleSheetLayoutView="62" workbookViewId="0">
      <selection activeCell="C50" sqref="C50"/>
    </sheetView>
  </sheetViews>
  <sheetFormatPr baseColWidth="10" defaultColWidth="11.42578125" defaultRowHeight="15" x14ac:dyDescent="0.25"/>
  <cols>
    <col min="1" max="1" width="5.42578125" style="1" customWidth="1"/>
    <col min="2" max="2" width="60.5703125" style="9" customWidth="1"/>
    <col min="3" max="4" width="20.5703125" style="9" customWidth="1"/>
    <col min="5" max="5" width="31.140625" style="3" customWidth="1"/>
    <col min="6" max="6" width="33.140625" style="3" customWidth="1"/>
    <col min="7" max="7" width="32.7109375" style="2" customWidth="1"/>
    <col min="8" max="8" width="16.42578125" style="1" customWidth="1"/>
    <col min="9" max="9" width="25.140625" style="1" customWidth="1"/>
    <col min="10" max="10" width="17.140625" style="1" bestFit="1" customWidth="1"/>
    <col min="11" max="16384" width="11.42578125" style="1"/>
  </cols>
  <sheetData>
    <row r="1" spans="1:7" ht="15.75" thickBot="1" x14ac:dyDescent="0.3"/>
    <row r="2" spans="1:7" ht="69.75" customHeight="1" thickBot="1" x14ac:dyDescent="0.3">
      <c r="B2" s="660" t="s">
        <v>326</v>
      </c>
      <c r="C2" s="661"/>
      <c r="D2" s="661"/>
      <c r="E2" s="661"/>
      <c r="F2" s="661"/>
      <c r="G2" s="662"/>
    </row>
    <row r="3" spans="1:7" s="2" customFormat="1" ht="108.75" customHeight="1" thickBot="1" x14ac:dyDescent="0.3">
      <c r="B3" s="75" t="s">
        <v>1</v>
      </c>
      <c r="C3" s="136" t="s">
        <v>54</v>
      </c>
      <c r="D3" s="159" t="s">
        <v>62</v>
      </c>
      <c r="E3" s="160" t="s">
        <v>56</v>
      </c>
      <c r="F3" s="161" t="s">
        <v>57</v>
      </c>
      <c r="G3" s="162" t="s">
        <v>55</v>
      </c>
    </row>
    <row r="4" spans="1:7" s="8" customFormat="1" ht="36" customHeight="1" x14ac:dyDescent="0.25">
      <c r="A4" s="7">
        <v>1</v>
      </c>
      <c r="B4" s="320" t="s">
        <v>253</v>
      </c>
      <c r="C4" s="497">
        <v>3</v>
      </c>
      <c r="D4" s="604">
        <v>1</v>
      </c>
      <c r="E4" s="321" t="s">
        <v>344</v>
      </c>
      <c r="F4" s="321" t="s">
        <v>344</v>
      </c>
      <c r="G4" s="605" t="s">
        <v>344</v>
      </c>
    </row>
    <row r="5" spans="1:7" s="8" customFormat="1" ht="41.25" customHeight="1" x14ac:dyDescent="0.25">
      <c r="A5" s="7">
        <v>2</v>
      </c>
      <c r="B5" s="320" t="s">
        <v>254</v>
      </c>
      <c r="C5" s="497">
        <v>1</v>
      </c>
      <c r="D5" s="330">
        <v>1</v>
      </c>
      <c r="E5" s="606">
        <v>125697569</v>
      </c>
      <c r="F5" s="606">
        <v>0</v>
      </c>
      <c r="G5" s="485">
        <f t="shared" ref="G5:G40" si="0">F5/E5</f>
        <v>0</v>
      </c>
    </row>
    <row r="6" spans="1:7" s="8" customFormat="1" ht="38.1" customHeight="1" x14ac:dyDescent="0.25">
      <c r="A6" s="7">
        <v>3</v>
      </c>
      <c r="B6" s="320" t="s">
        <v>255</v>
      </c>
      <c r="C6" s="497">
        <v>2</v>
      </c>
      <c r="D6" s="330">
        <v>1</v>
      </c>
      <c r="E6" s="321" t="s">
        <v>344</v>
      </c>
      <c r="F6" s="321" t="s">
        <v>344</v>
      </c>
      <c r="G6" s="605" t="s">
        <v>344</v>
      </c>
    </row>
    <row r="7" spans="1:7" s="8" customFormat="1" ht="32.25" customHeight="1" x14ac:dyDescent="0.25">
      <c r="A7" s="7">
        <v>4</v>
      </c>
      <c r="B7" s="320" t="s">
        <v>256</v>
      </c>
      <c r="C7" s="497">
        <v>17</v>
      </c>
      <c r="D7" s="330">
        <v>0.79410000000000003</v>
      </c>
      <c r="E7" s="606">
        <v>92443183723</v>
      </c>
      <c r="F7" s="606">
        <v>69680030910</v>
      </c>
      <c r="G7" s="485">
        <f t="shared" si="0"/>
        <v>0.75376061385760673</v>
      </c>
    </row>
    <row r="8" spans="1:7" s="8" customFormat="1" ht="42" customHeight="1" x14ac:dyDescent="0.25">
      <c r="A8" s="7">
        <v>5</v>
      </c>
      <c r="B8" s="320" t="s">
        <v>257</v>
      </c>
      <c r="C8" s="497">
        <v>1</v>
      </c>
      <c r="D8" s="330">
        <v>1</v>
      </c>
      <c r="E8" s="606">
        <v>103273485</v>
      </c>
      <c r="F8" s="321" t="s">
        <v>344</v>
      </c>
      <c r="G8" s="605" t="s">
        <v>344</v>
      </c>
    </row>
    <row r="9" spans="1:7" s="8" customFormat="1" ht="56.45" customHeight="1" x14ac:dyDescent="0.25">
      <c r="A9" s="7">
        <v>6</v>
      </c>
      <c r="B9" s="320" t="s">
        <v>258</v>
      </c>
      <c r="C9" s="497">
        <v>3</v>
      </c>
      <c r="D9" s="330">
        <v>0.33329999999999999</v>
      </c>
      <c r="E9" s="321" t="s">
        <v>344</v>
      </c>
      <c r="F9" s="321" t="s">
        <v>344</v>
      </c>
      <c r="G9" s="605" t="s">
        <v>344</v>
      </c>
    </row>
    <row r="10" spans="1:7" s="8" customFormat="1" ht="54.6" customHeight="1" x14ac:dyDescent="0.25">
      <c r="A10" s="7">
        <v>7</v>
      </c>
      <c r="B10" s="320" t="s">
        <v>259</v>
      </c>
      <c r="C10" s="497">
        <v>2</v>
      </c>
      <c r="D10" s="330">
        <v>1</v>
      </c>
      <c r="E10" s="606">
        <v>441471303</v>
      </c>
      <c r="F10" s="606">
        <v>441471303</v>
      </c>
      <c r="G10" s="485">
        <f t="shared" si="0"/>
        <v>1</v>
      </c>
    </row>
    <row r="11" spans="1:7" s="8" customFormat="1" ht="40.5" customHeight="1" x14ac:dyDescent="0.25">
      <c r="A11" s="7">
        <v>8</v>
      </c>
      <c r="B11" s="320" t="s">
        <v>260</v>
      </c>
      <c r="C11" s="497">
        <v>5</v>
      </c>
      <c r="D11" s="330">
        <v>0.8</v>
      </c>
      <c r="E11" s="606">
        <v>189618998</v>
      </c>
      <c r="F11" s="606">
        <v>75868421</v>
      </c>
      <c r="G11" s="485">
        <f t="shared" si="0"/>
        <v>0.40010980861738338</v>
      </c>
    </row>
    <row r="12" spans="1:7" s="8" customFormat="1" ht="49.5" customHeight="1" x14ac:dyDescent="0.25">
      <c r="A12" s="7">
        <v>9</v>
      </c>
      <c r="B12" s="320" t="s">
        <v>261</v>
      </c>
      <c r="C12" s="497">
        <v>8</v>
      </c>
      <c r="D12" s="330">
        <v>0.625</v>
      </c>
      <c r="E12" s="606">
        <v>481000000</v>
      </c>
      <c r="F12" s="606">
        <v>78622530</v>
      </c>
      <c r="G12" s="485">
        <f t="shared" si="0"/>
        <v>0.16345640332640332</v>
      </c>
    </row>
    <row r="13" spans="1:7" s="8" customFormat="1" ht="37.5" customHeight="1" x14ac:dyDescent="0.25">
      <c r="A13" s="7">
        <v>10</v>
      </c>
      <c r="B13" s="320" t="s">
        <v>262</v>
      </c>
      <c r="C13" s="497">
        <v>1</v>
      </c>
      <c r="D13" s="330">
        <v>1</v>
      </c>
      <c r="E13" s="321" t="s">
        <v>344</v>
      </c>
      <c r="F13" s="321" t="s">
        <v>344</v>
      </c>
      <c r="G13" s="605" t="s">
        <v>344</v>
      </c>
    </row>
    <row r="14" spans="1:7" s="8" customFormat="1" ht="24.95" customHeight="1" x14ac:dyDescent="0.25">
      <c r="A14" s="7">
        <v>11</v>
      </c>
      <c r="B14" s="320" t="s">
        <v>263</v>
      </c>
      <c r="C14" s="497">
        <v>2</v>
      </c>
      <c r="D14" s="330">
        <v>1</v>
      </c>
      <c r="E14" s="606">
        <v>100000000</v>
      </c>
      <c r="F14" s="606">
        <v>0</v>
      </c>
      <c r="G14" s="485">
        <f t="shared" si="0"/>
        <v>0</v>
      </c>
    </row>
    <row r="15" spans="1:7" s="8" customFormat="1" ht="39" customHeight="1" x14ac:dyDescent="0.25">
      <c r="A15" s="7">
        <v>12</v>
      </c>
      <c r="B15" s="320" t="s">
        <v>264</v>
      </c>
      <c r="C15" s="497">
        <v>9</v>
      </c>
      <c r="D15" s="330">
        <v>0.88890000000000002</v>
      </c>
      <c r="E15" s="606">
        <v>2936262099</v>
      </c>
      <c r="F15" s="606">
        <v>40210020</v>
      </c>
      <c r="G15" s="485">
        <f t="shared" si="0"/>
        <v>1.3694288399422615E-2</v>
      </c>
    </row>
    <row r="16" spans="1:7" s="8" customFormat="1" ht="24.95" customHeight="1" x14ac:dyDescent="0.25">
      <c r="A16" s="7">
        <v>13</v>
      </c>
      <c r="B16" s="320" t="s">
        <v>265</v>
      </c>
      <c r="C16" s="497">
        <v>4</v>
      </c>
      <c r="D16" s="330">
        <v>0.42630000000000001</v>
      </c>
      <c r="E16" s="606">
        <v>61483834</v>
      </c>
      <c r="F16" s="606">
        <v>31662334</v>
      </c>
      <c r="G16" s="485">
        <f>F16/E16</f>
        <v>0.51497006513939914</v>
      </c>
    </row>
    <row r="17" spans="1:7" s="8" customFormat="1" ht="24.95" customHeight="1" x14ac:dyDescent="0.25">
      <c r="A17" s="7">
        <v>14</v>
      </c>
      <c r="B17" s="320" t="s">
        <v>266</v>
      </c>
      <c r="C17" s="497">
        <v>4</v>
      </c>
      <c r="D17" s="330">
        <v>1</v>
      </c>
      <c r="E17" s="606">
        <v>603150300</v>
      </c>
      <c r="F17" s="606">
        <v>299229575</v>
      </c>
      <c r="G17" s="485">
        <f>F17/E17</f>
        <v>0.49611112686174574</v>
      </c>
    </row>
    <row r="18" spans="1:7" s="8" customFormat="1" ht="24.95" customHeight="1" x14ac:dyDescent="0.25">
      <c r="A18" s="7">
        <v>15</v>
      </c>
      <c r="B18" s="320" t="s">
        <v>267</v>
      </c>
      <c r="C18" s="497">
        <v>3</v>
      </c>
      <c r="D18" s="330">
        <v>0.66669999999999996</v>
      </c>
      <c r="E18" s="606">
        <v>30000000</v>
      </c>
      <c r="F18" s="606">
        <v>0</v>
      </c>
      <c r="G18" s="485">
        <f>F18/E18</f>
        <v>0</v>
      </c>
    </row>
    <row r="19" spans="1:7" s="8" customFormat="1" ht="39" customHeight="1" x14ac:dyDescent="0.25">
      <c r="A19" s="7">
        <v>16</v>
      </c>
      <c r="B19" s="320" t="s">
        <v>268</v>
      </c>
      <c r="C19" s="497">
        <v>4</v>
      </c>
      <c r="D19" s="330">
        <v>0.875</v>
      </c>
      <c r="E19" s="321" t="s">
        <v>344</v>
      </c>
      <c r="F19" s="321" t="s">
        <v>344</v>
      </c>
      <c r="G19" s="605" t="s">
        <v>344</v>
      </c>
    </row>
    <row r="20" spans="1:7" s="8" customFormat="1" ht="33" customHeight="1" x14ac:dyDescent="0.25">
      <c r="A20" s="7">
        <v>17</v>
      </c>
      <c r="B20" s="320" t="s">
        <v>269</v>
      </c>
      <c r="C20" s="497">
        <v>3</v>
      </c>
      <c r="D20" s="330">
        <v>1</v>
      </c>
      <c r="E20" s="606">
        <v>100000000</v>
      </c>
      <c r="F20" s="606">
        <v>0</v>
      </c>
      <c r="G20" s="485">
        <f t="shared" si="0"/>
        <v>0</v>
      </c>
    </row>
    <row r="21" spans="1:7" s="8" customFormat="1" ht="24.95" customHeight="1" x14ac:dyDescent="0.25">
      <c r="A21" s="7">
        <v>18</v>
      </c>
      <c r="B21" s="320" t="s">
        <v>270</v>
      </c>
      <c r="C21" s="497">
        <v>6</v>
      </c>
      <c r="D21" s="330">
        <v>0.80979999999999996</v>
      </c>
      <c r="E21" s="606">
        <v>10072013059</v>
      </c>
      <c r="F21" s="606">
        <v>9312763948</v>
      </c>
      <c r="G21" s="485">
        <f t="shared" si="0"/>
        <v>0.92461793818649174</v>
      </c>
    </row>
    <row r="22" spans="1:7" s="8" customFormat="1" ht="24.95" customHeight="1" x14ac:dyDescent="0.25">
      <c r="A22" s="7">
        <v>19</v>
      </c>
      <c r="B22" s="320" t="s">
        <v>271</v>
      </c>
      <c r="C22" s="497">
        <v>2</v>
      </c>
      <c r="D22" s="330">
        <v>1</v>
      </c>
      <c r="E22" s="606">
        <v>576832703</v>
      </c>
      <c r="F22" s="606">
        <v>446150000</v>
      </c>
      <c r="G22" s="485">
        <f t="shared" si="0"/>
        <v>0.77344782582481286</v>
      </c>
    </row>
    <row r="23" spans="1:7" s="8" customFormat="1" ht="37.5" customHeight="1" x14ac:dyDescent="0.25">
      <c r="A23" s="7">
        <v>20</v>
      </c>
      <c r="B23" s="320" t="s">
        <v>272</v>
      </c>
      <c r="C23" s="497">
        <v>2</v>
      </c>
      <c r="D23" s="330">
        <v>1</v>
      </c>
      <c r="E23" s="606">
        <v>660181000</v>
      </c>
      <c r="F23" s="606">
        <v>462933735</v>
      </c>
      <c r="G23" s="485">
        <f t="shared" si="0"/>
        <v>0.70122244505673448</v>
      </c>
    </row>
    <row r="24" spans="1:7" s="8" customFormat="1" ht="24.95" customHeight="1" x14ac:dyDescent="0.25">
      <c r="A24" s="7">
        <v>21</v>
      </c>
      <c r="B24" s="320" t="s">
        <v>273</v>
      </c>
      <c r="C24" s="497">
        <v>1</v>
      </c>
      <c r="D24" s="330">
        <v>1</v>
      </c>
      <c r="E24" s="606">
        <v>1295840000</v>
      </c>
      <c r="F24" s="606">
        <v>531696318</v>
      </c>
      <c r="G24" s="485">
        <f t="shared" si="0"/>
        <v>0.41031016020496358</v>
      </c>
    </row>
    <row r="25" spans="1:7" s="8" customFormat="1" ht="37.5" customHeight="1" x14ac:dyDescent="0.25">
      <c r="A25" s="7">
        <v>22</v>
      </c>
      <c r="B25" s="320" t="s">
        <v>274</v>
      </c>
      <c r="C25" s="497">
        <v>1</v>
      </c>
      <c r="D25" s="330">
        <v>1</v>
      </c>
      <c r="E25" s="606">
        <v>2985407954</v>
      </c>
      <c r="F25" s="606">
        <v>2934407954</v>
      </c>
      <c r="G25" s="485">
        <f t="shared" si="0"/>
        <v>0.9829169075765114</v>
      </c>
    </row>
    <row r="26" spans="1:7" s="8" customFormat="1" ht="24.95" customHeight="1" x14ac:dyDescent="0.25">
      <c r="A26" s="7">
        <v>23</v>
      </c>
      <c r="B26" s="320" t="s">
        <v>275</v>
      </c>
      <c r="C26" s="497">
        <v>2</v>
      </c>
      <c r="D26" s="330">
        <v>0.5</v>
      </c>
      <c r="E26" s="606">
        <v>300000000</v>
      </c>
      <c r="F26" s="606">
        <v>0</v>
      </c>
      <c r="G26" s="485">
        <f t="shared" si="0"/>
        <v>0</v>
      </c>
    </row>
    <row r="27" spans="1:7" s="8" customFormat="1" ht="48.6" customHeight="1" x14ac:dyDescent="0.25">
      <c r="A27" s="7">
        <v>24</v>
      </c>
      <c r="B27" s="320" t="s">
        <v>276</v>
      </c>
      <c r="C27" s="497">
        <v>2</v>
      </c>
      <c r="D27" s="330">
        <v>1</v>
      </c>
      <c r="E27" s="606">
        <v>70000000</v>
      </c>
      <c r="F27" s="321" t="s">
        <v>344</v>
      </c>
      <c r="G27" s="605" t="s">
        <v>344</v>
      </c>
    </row>
    <row r="28" spans="1:7" s="8" customFormat="1" ht="37.5" customHeight="1" x14ac:dyDescent="0.25">
      <c r="A28" s="7">
        <v>25</v>
      </c>
      <c r="B28" s="320" t="s">
        <v>277</v>
      </c>
      <c r="C28" s="497">
        <v>4</v>
      </c>
      <c r="D28" s="330">
        <v>0.625</v>
      </c>
      <c r="E28" s="606">
        <v>16754175</v>
      </c>
      <c r="F28" s="606">
        <v>0</v>
      </c>
      <c r="G28" s="485">
        <f t="shared" si="0"/>
        <v>0</v>
      </c>
    </row>
    <row r="29" spans="1:7" s="8" customFormat="1" ht="32.25" customHeight="1" x14ac:dyDescent="0.25">
      <c r="A29" s="7">
        <v>26</v>
      </c>
      <c r="B29" s="320" t="s">
        <v>278</v>
      </c>
      <c r="C29" s="497">
        <v>4</v>
      </c>
      <c r="D29" s="330">
        <v>0.75</v>
      </c>
      <c r="E29" s="606">
        <v>84796256</v>
      </c>
      <c r="F29" s="606">
        <v>0</v>
      </c>
      <c r="G29" s="485">
        <f t="shared" si="0"/>
        <v>0</v>
      </c>
    </row>
    <row r="30" spans="1:7" s="8" customFormat="1" ht="54" x14ac:dyDescent="0.25">
      <c r="A30" s="7">
        <v>27</v>
      </c>
      <c r="B30" s="320" t="s">
        <v>279</v>
      </c>
      <c r="C30" s="497">
        <v>2</v>
      </c>
      <c r="D30" s="330">
        <v>0.5</v>
      </c>
      <c r="E30" s="606">
        <v>0</v>
      </c>
      <c r="F30" s="321" t="s">
        <v>344</v>
      </c>
      <c r="G30" s="605" t="s">
        <v>344</v>
      </c>
    </row>
    <row r="31" spans="1:7" s="8" customFormat="1" ht="54" x14ac:dyDescent="0.25">
      <c r="A31" s="7">
        <v>28</v>
      </c>
      <c r="B31" s="320" t="s">
        <v>280</v>
      </c>
      <c r="C31" s="497">
        <v>2</v>
      </c>
      <c r="D31" s="330">
        <v>0.5</v>
      </c>
      <c r="E31" s="606">
        <v>0</v>
      </c>
      <c r="F31" s="321" t="s">
        <v>344</v>
      </c>
      <c r="G31" s="605" t="s">
        <v>344</v>
      </c>
    </row>
    <row r="32" spans="1:7" s="8" customFormat="1" ht="54" x14ac:dyDescent="0.25">
      <c r="A32" s="7">
        <v>29</v>
      </c>
      <c r="B32" s="320" t="s">
        <v>281</v>
      </c>
      <c r="C32" s="497">
        <v>2</v>
      </c>
      <c r="D32" s="330">
        <v>0.5</v>
      </c>
      <c r="E32" s="606">
        <v>0</v>
      </c>
      <c r="F32" s="321" t="s">
        <v>344</v>
      </c>
      <c r="G32" s="605" t="s">
        <v>344</v>
      </c>
    </row>
    <row r="33" spans="1:10" s="8" customFormat="1" ht="36" x14ac:dyDescent="0.25">
      <c r="A33" s="7">
        <v>30</v>
      </c>
      <c r="B33" s="320" t="s">
        <v>282</v>
      </c>
      <c r="C33" s="497">
        <v>2</v>
      </c>
      <c r="D33" s="330">
        <v>8.3299999999999999E-2</v>
      </c>
      <c r="E33" s="606">
        <v>0</v>
      </c>
      <c r="F33" s="606">
        <v>0</v>
      </c>
      <c r="G33" s="485">
        <v>0</v>
      </c>
    </row>
    <row r="34" spans="1:10" s="8" customFormat="1" ht="54" x14ac:dyDescent="0.25">
      <c r="A34" s="7">
        <v>31</v>
      </c>
      <c r="B34" s="320" t="s">
        <v>283</v>
      </c>
      <c r="C34" s="497">
        <v>2</v>
      </c>
      <c r="D34" s="330">
        <v>0.25</v>
      </c>
      <c r="E34" s="606">
        <v>0</v>
      </c>
      <c r="F34" s="321" t="s">
        <v>344</v>
      </c>
      <c r="G34" s="605" t="s">
        <v>344</v>
      </c>
    </row>
    <row r="35" spans="1:10" s="8" customFormat="1" ht="54" x14ac:dyDescent="0.25">
      <c r="A35" s="7">
        <v>32</v>
      </c>
      <c r="B35" s="320" t="s">
        <v>284</v>
      </c>
      <c r="C35" s="497">
        <v>2</v>
      </c>
      <c r="D35" s="330">
        <v>0.5</v>
      </c>
      <c r="E35" s="606">
        <v>0</v>
      </c>
      <c r="F35" s="321" t="s">
        <v>344</v>
      </c>
      <c r="G35" s="605" t="s">
        <v>344</v>
      </c>
    </row>
    <row r="36" spans="1:10" s="8" customFormat="1" ht="54" x14ac:dyDescent="0.25">
      <c r="A36" s="7">
        <v>33</v>
      </c>
      <c r="B36" s="320" t="s">
        <v>285</v>
      </c>
      <c r="C36" s="497">
        <v>2</v>
      </c>
      <c r="D36" s="330">
        <v>0.4</v>
      </c>
      <c r="E36" s="606">
        <v>0</v>
      </c>
      <c r="F36" s="321" t="s">
        <v>344</v>
      </c>
      <c r="G36" s="605" t="s">
        <v>344</v>
      </c>
    </row>
    <row r="37" spans="1:10" s="8" customFormat="1" ht="32.25" customHeight="1" x14ac:dyDescent="0.25">
      <c r="A37" s="7">
        <v>34</v>
      </c>
      <c r="B37" s="320" t="s">
        <v>286</v>
      </c>
      <c r="C37" s="497">
        <v>2</v>
      </c>
      <c r="D37" s="330">
        <v>0.75</v>
      </c>
      <c r="E37" s="606">
        <v>20000000</v>
      </c>
      <c r="F37" s="606">
        <v>0</v>
      </c>
      <c r="G37" s="485">
        <f t="shared" si="0"/>
        <v>0</v>
      </c>
    </row>
    <row r="38" spans="1:10" s="8" customFormat="1" ht="32.25" customHeight="1" x14ac:dyDescent="0.25">
      <c r="A38" s="7">
        <v>35</v>
      </c>
      <c r="B38" s="320" t="s">
        <v>287</v>
      </c>
      <c r="C38" s="497">
        <v>3</v>
      </c>
      <c r="D38" s="330">
        <v>0.57140000000000002</v>
      </c>
      <c r="E38" s="606">
        <v>538611962</v>
      </c>
      <c r="F38" s="606">
        <v>538611962</v>
      </c>
      <c r="G38" s="485">
        <f t="shared" si="0"/>
        <v>1</v>
      </c>
    </row>
    <row r="39" spans="1:10" s="8" customFormat="1" ht="54" x14ac:dyDescent="0.25">
      <c r="A39" s="7">
        <v>36</v>
      </c>
      <c r="B39" s="320" t="s">
        <v>288</v>
      </c>
      <c r="C39" s="497">
        <v>2</v>
      </c>
      <c r="D39" s="330">
        <v>0.25</v>
      </c>
      <c r="E39" s="606">
        <v>0</v>
      </c>
      <c r="F39" s="321" t="s">
        <v>344</v>
      </c>
      <c r="G39" s="605" t="s">
        <v>344</v>
      </c>
    </row>
    <row r="40" spans="1:10" s="8" customFormat="1" ht="36.950000000000003" customHeight="1" thickBot="1" x14ac:dyDescent="0.3">
      <c r="A40" s="7">
        <v>37</v>
      </c>
      <c r="B40" s="324" t="s">
        <v>289</v>
      </c>
      <c r="C40" s="498">
        <v>25</v>
      </c>
      <c r="D40" s="330">
        <v>0.76</v>
      </c>
      <c r="E40" s="606">
        <v>2797877305</v>
      </c>
      <c r="F40" s="606">
        <v>1320712036</v>
      </c>
      <c r="G40" s="485">
        <f t="shared" si="0"/>
        <v>0.47204072660362784</v>
      </c>
    </row>
    <row r="41" spans="1:10" s="8" customFormat="1" ht="24.95" customHeight="1" thickBot="1" x14ac:dyDescent="0.3">
      <c r="A41" s="7"/>
      <c r="B41" s="317" t="s">
        <v>53</v>
      </c>
      <c r="C41" s="327">
        <f>SUM(C4:C40)</f>
        <v>142</v>
      </c>
      <c r="D41" s="371">
        <f>SUM(D4:D40)/37</f>
        <v>0.73402162162162166</v>
      </c>
      <c r="E41" s="373">
        <f>SUM(E4:E40)</f>
        <v>117033455725</v>
      </c>
      <c r="F41" s="373">
        <f>SUM(F4:F40)</f>
        <v>86194371046</v>
      </c>
      <c r="G41" s="372">
        <f>F41/E41</f>
        <v>0.73649342841362975</v>
      </c>
      <c r="I41" s="63"/>
      <c r="J41" s="63"/>
    </row>
    <row r="42" spans="1:10" ht="24.6" hidden="1" customHeight="1" thickBot="1" x14ac:dyDescent="0.3">
      <c r="D42" s="77">
        <v>1</v>
      </c>
      <c r="G42" s="78">
        <v>1</v>
      </c>
    </row>
    <row r="43" spans="1:10" ht="24" hidden="1" customHeight="1" x14ac:dyDescent="0.25">
      <c r="D43" s="101">
        <v>0</v>
      </c>
      <c r="G43" s="101">
        <v>0</v>
      </c>
    </row>
    <row r="44" spans="1:10" ht="19.5" customHeight="1" thickBot="1" x14ac:dyDescent="0.3"/>
    <row r="45" spans="1:10" ht="15.75" thickBot="1" x14ac:dyDescent="0.3">
      <c r="E45" s="657" t="s">
        <v>16</v>
      </c>
      <c r="F45" s="658"/>
      <c r="G45" s="659"/>
    </row>
    <row r="46" spans="1:10" ht="15.75" thickBot="1" x14ac:dyDescent="0.3">
      <c r="E46" s="240" t="s">
        <v>13</v>
      </c>
      <c r="F46" s="238" t="s">
        <v>14</v>
      </c>
      <c r="G46" s="239" t="s">
        <v>15</v>
      </c>
    </row>
    <row r="47" spans="1:10" x14ac:dyDescent="0.25">
      <c r="E47" s="140" t="s">
        <v>315</v>
      </c>
      <c r="F47" s="141">
        <v>101</v>
      </c>
      <c r="G47" s="152">
        <f>F47/F50</f>
        <v>0.71126760563380287</v>
      </c>
    </row>
    <row r="48" spans="1:10" x14ac:dyDescent="0.25">
      <c r="E48" s="142" t="s">
        <v>314</v>
      </c>
      <c r="F48" s="143">
        <v>10</v>
      </c>
      <c r="G48" s="152">
        <f>F48/F50</f>
        <v>7.0422535211267609E-2</v>
      </c>
    </row>
    <row r="49" spans="5:7" ht="15.75" thickBot="1" x14ac:dyDescent="0.3">
      <c r="E49" s="144" t="s">
        <v>313</v>
      </c>
      <c r="F49" s="145">
        <v>31</v>
      </c>
      <c r="G49" s="152">
        <f>F49/F50</f>
        <v>0.21830985915492956</v>
      </c>
    </row>
    <row r="50" spans="5:7" ht="15.75" thickBot="1" x14ac:dyDescent="0.3">
      <c r="E50" s="345" t="s">
        <v>17</v>
      </c>
      <c r="F50" s="146">
        <f>SUM(F47:F49)</f>
        <v>142</v>
      </c>
      <c r="G50" s="153"/>
    </row>
    <row r="51" spans="5:7" ht="8.25" customHeight="1" thickBot="1" x14ac:dyDescent="0.3">
      <c r="E51" s="361"/>
      <c r="F51" s="361"/>
      <c r="G51" s="362"/>
    </row>
    <row r="52" spans="5:7" ht="15.75" thickBot="1" x14ac:dyDescent="0.3">
      <c r="E52" s="657" t="s">
        <v>21</v>
      </c>
      <c r="F52" s="658"/>
      <c r="G52" s="659"/>
    </row>
    <row r="53" spans="5:7" ht="15.75" thickBot="1" x14ac:dyDescent="0.3">
      <c r="E53" s="363" t="s">
        <v>3</v>
      </c>
      <c r="F53" s="364" t="s">
        <v>4</v>
      </c>
      <c r="G53" s="154" t="s">
        <v>149</v>
      </c>
    </row>
    <row r="54" spans="5:7" ht="15.75" thickBot="1" x14ac:dyDescent="0.3">
      <c r="E54" s="347">
        <f>E41</f>
        <v>117033455725</v>
      </c>
      <c r="F54" s="365">
        <f>F41</f>
        <v>86194371046</v>
      </c>
      <c r="G54" s="66">
        <f>G41</f>
        <v>0.73649342841362975</v>
      </c>
    </row>
    <row r="55" spans="5:7" x14ac:dyDescent="0.25">
      <c r="E55" s="16"/>
      <c r="F55" s="16"/>
      <c r="G55" s="15"/>
    </row>
  </sheetData>
  <protectedRanges>
    <protectedRange sqref="E4:G4 F39:G39 F34:G36 F30:G32 E6:G6 F8:G8 E9:G9 E13:G13 E19:G19 F27:G27" name="Rango2_2"/>
  </protectedRanges>
  <mergeCells count="3">
    <mergeCell ref="E45:G45"/>
    <mergeCell ref="E52:G52"/>
    <mergeCell ref="B2:G2"/>
  </mergeCells>
  <conditionalFormatting sqref="D41:D43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1:G43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1:D43"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41:D43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41:D43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43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43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55118110236220474" bottom="1.3385826771653544" header="0.31496062992125984" footer="0.31496062992125984"/>
  <pageSetup paperSize="256" scale="3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37"/>
  <sheetViews>
    <sheetView view="pageBreakPreview" zoomScale="51" zoomScaleNormal="80" zoomScaleSheetLayoutView="51" workbookViewId="0">
      <selection activeCell="C5" sqref="C5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3" width="20.5703125" style="1" customWidth="1"/>
    <col min="4" max="4" width="21.5703125" style="1" customWidth="1"/>
    <col min="5" max="5" width="34.28515625" style="3" customWidth="1"/>
    <col min="6" max="6" width="34.7109375" style="3" customWidth="1"/>
    <col min="7" max="7" width="24.42578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60" t="s">
        <v>327</v>
      </c>
      <c r="C1" s="661"/>
      <c r="D1" s="661"/>
      <c r="E1" s="661"/>
      <c r="F1" s="661"/>
      <c r="G1" s="662"/>
    </row>
    <row r="2" spans="1:7" s="2" customFormat="1" ht="92.25" customHeight="1" thickBot="1" x14ac:dyDescent="0.3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ht="36.75" customHeight="1" thickBot="1" x14ac:dyDescent="0.3">
      <c r="A3" s="1">
        <v>1</v>
      </c>
      <c r="B3" s="355" t="s">
        <v>290</v>
      </c>
      <c r="C3" s="488">
        <v>2</v>
      </c>
      <c r="D3" s="330">
        <v>0.25</v>
      </c>
      <c r="E3" s="571">
        <v>174955404</v>
      </c>
      <c r="F3" s="571">
        <v>0</v>
      </c>
      <c r="G3" s="375">
        <f>F3/E3</f>
        <v>0</v>
      </c>
    </row>
    <row r="4" spans="1:7" ht="51" customHeight="1" thickBot="1" x14ac:dyDescent="0.3">
      <c r="A4" s="1">
        <v>2</v>
      </c>
      <c r="B4" s="355" t="s">
        <v>291</v>
      </c>
      <c r="C4" s="489">
        <v>1</v>
      </c>
      <c r="D4" s="330">
        <v>0.5</v>
      </c>
      <c r="E4" s="571">
        <v>160000000</v>
      </c>
      <c r="F4" s="571">
        <v>0</v>
      </c>
      <c r="G4" s="375">
        <f t="shared" ref="G4:G23" si="0">F4/E4</f>
        <v>0</v>
      </c>
    </row>
    <row r="5" spans="1:7" ht="35.1" customHeight="1" thickBot="1" x14ac:dyDescent="0.3">
      <c r="A5" s="1">
        <v>3</v>
      </c>
      <c r="B5" s="355" t="s">
        <v>292</v>
      </c>
      <c r="C5" s="489">
        <v>1</v>
      </c>
      <c r="D5" s="330">
        <v>0.5</v>
      </c>
      <c r="E5" s="571">
        <v>0</v>
      </c>
      <c r="F5" s="571">
        <v>0</v>
      </c>
      <c r="G5" s="375">
        <v>0</v>
      </c>
    </row>
    <row r="6" spans="1:7" ht="35.1" customHeight="1" thickBot="1" x14ac:dyDescent="0.3">
      <c r="A6" s="1">
        <v>4</v>
      </c>
      <c r="B6" s="355" t="s">
        <v>293</v>
      </c>
      <c r="C6" s="489">
        <v>6</v>
      </c>
      <c r="D6" s="330">
        <v>0.46079999999999999</v>
      </c>
      <c r="E6" s="571">
        <v>17812850095</v>
      </c>
      <c r="F6" s="571">
        <v>7167129507</v>
      </c>
      <c r="G6" s="375">
        <f t="shared" si="0"/>
        <v>0.40235725719219895</v>
      </c>
    </row>
    <row r="7" spans="1:7" ht="51.75" customHeight="1" thickBot="1" x14ac:dyDescent="0.3">
      <c r="A7" s="1">
        <v>5</v>
      </c>
      <c r="B7" s="355" t="s">
        <v>294</v>
      </c>
      <c r="C7" s="489">
        <v>25</v>
      </c>
      <c r="D7" s="330">
        <v>0.50629999999999997</v>
      </c>
      <c r="E7" s="571">
        <v>52755280953</v>
      </c>
      <c r="F7" s="571">
        <v>1768077266</v>
      </c>
      <c r="G7" s="375">
        <f t="shared" si="0"/>
        <v>3.3514697184063733E-2</v>
      </c>
    </row>
    <row r="8" spans="1:7" ht="43.5" customHeight="1" thickBot="1" x14ac:dyDescent="0.3">
      <c r="A8" s="1">
        <v>6</v>
      </c>
      <c r="B8" s="355" t="s">
        <v>295</v>
      </c>
      <c r="C8" s="489">
        <v>1</v>
      </c>
      <c r="D8" s="330">
        <v>0</v>
      </c>
      <c r="E8" s="571">
        <v>135000000</v>
      </c>
      <c r="F8" s="571">
        <v>0</v>
      </c>
      <c r="G8" s="375">
        <f t="shared" si="0"/>
        <v>0</v>
      </c>
    </row>
    <row r="9" spans="1:7" ht="53.25" customHeight="1" thickBot="1" x14ac:dyDescent="0.3">
      <c r="A9" s="1">
        <v>7</v>
      </c>
      <c r="B9" s="355" t="s">
        <v>296</v>
      </c>
      <c r="C9" s="489">
        <v>2</v>
      </c>
      <c r="D9" s="330">
        <v>0.42499999999999999</v>
      </c>
      <c r="E9" s="571">
        <v>6000000000</v>
      </c>
      <c r="F9" s="571">
        <v>0</v>
      </c>
      <c r="G9" s="375">
        <f t="shared" si="0"/>
        <v>0</v>
      </c>
    </row>
    <row r="10" spans="1:7" ht="35.1" customHeight="1" thickBot="1" x14ac:dyDescent="0.3">
      <c r="A10" s="1">
        <v>8</v>
      </c>
      <c r="B10" s="355" t="s">
        <v>297</v>
      </c>
      <c r="C10" s="489">
        <v>5</v>
      </c>
      <c r="D10" s="330">
        <v>0.19120000000000001</v>
      </c>
      <c r="E10" s="571">
        <v>21295186762</v>
      </c>
      <c r="F10" s="571">
        <v>1295186762</v>
      </c>
      <c r="G10" s="375">
        <f t="shared" si="0"/>
        <v>6.0820634093295869E-2</v>
      </c>
    </row>
    <row r="11" spans="1:7" ht="49.5" customHeight="1" thickBot="1" x14ac:dyDescent="0.3">
      <c r="A11" s="1">
        <v>9</v>
      </c>
      <c r="B11" s="355" t="s">
        <v>298</v>
      </c>
      <c r="C11" s="489">
        <v>1</v>
      </c>
      <c r="D11" s="330">
        <v>0</v>
      </c>
      <c r="E11" s="571">
        <v>70000000</v>
      </c>
      <c r="F11" s="571">
        <v>0</v>
      </c>
      <c r="G11" s="375">
        <f t="shared" si="0"/>
        <v>0</v>
      </c>
    </row>
    <row r="12" spans="1:7" ht="69" customHeight="1" thickBot="1" x14ac:dyDescent="0.3">
      <c r="A12" s="1">
        <v>10</v>
      </c>
      <c r="B12" s="355" t="s">
        <v>299</v>
      </c>
      <c r="C12" s="489">
        <v>1</v>
      </c>
      <c r="D12" s="330">
        <v>4.1700000000000001E-2</v>
      </c>
      <c r="E12" s="571">
        <v>200000000</v>
      </c>
      <c r="F12" s="571">
        <v>0</v>
      </c>
      <c r="G12" s="375">
        <f t="shared" si="0"/>
        <v>0</v>
      </c>
    </row>
    <row r="13" spans="1:7" ht="35.1" customHeight="1" thickBot="1" x14ac:dyDescent="0.3">
      <c r="A13" s="1">
        <v>11</v>
      </c>
      <c r="B13" s="355" t="s">
        <v>299</v>
      </c>
      <c r="C13" s="489">
        <v>4</v>
      </c>
      <c r="D13" s="330">
        <v>0.82499999999999996</v>
      </c>
      <c r="E13" s="571">
        <v>680000000</v>
      </c>
      <c r="F13" s="571">
        <v>261853198</v>
      </c>
      <c r="G13" s="375">
        <f t="shared" si="0"/>
        <v>0.3850782323529412</v>
      </c>
    </row>
    <row r="14" spans="1:7" ht="35.1" customHeight="1" thickBot="1" x14ac:dyDescent="0.3">
      <c r="A14" s="1">
        <v>12</v>
      </c>
      <c r="B14" s="355" t="s">
        <v>299</v>
      </c>
      <c r="C14" s="489">
        <v>3</v>
      </c>
      <c r="D14" s="330">
        <v>0</v>
      </c>
      <c r="E14" s="571">
        <v>0</v>
      </c>
      <c r="F14" s="571">
        <v>0</v>
      </c>
      <c r="G14" s="375">
        <v>0</v>
      </c>
    </row>
    <row r="15" spans="1:7" ht="35.1" customHeight="1" thickBot="1" x14ac:dyDescent="0.3">
      <c r="A15" s="1">
        <v>13</v>
      </c>
      <c r="B15" s="355" t="s">
        <v>299</v>
      </c>
      <c r="C15" s="489">
        <v>4</v>
      </c>
      <c r="D15" s="330">
        <v>0.5625</v>
      </c>
      <c r="E15" s="571">
        <v>14365800000</v>
      </c>
      <c r="F15" s="571">
        <v>189066667</v>
      </c>
      <c r="G15" s="375">
        <f t="shared" si="0"/>
        <v>1.3160886758829999E-2</v>
      </c>
    </row>
    <row r="16" spans="1:7" ht="35.1" customHeight="1" thickBot="1" x14ac:dyDescent="0.3">
      <c r="A16" s="1">
        <v>14</v>
      </c>
      <c r="B16" s="355" t="s">
        <v>300</v>
      </c>
      <c r="C16" s="489">
        <v>1</v>
      </c>
      <c r="D16" s="330">
        <v>0</v>
      </c>
      <c r="E16" s="571">
        <v>0</v>
      </c>
      <c r="F16" s="571">
        <v>0</v>
      </c>
      <c r="G16" s="375">
        <v>0</v>
      </c>
    </row>
    <row r="17" spans="1:7" ht="69.75" customHeight="1" thickBot="1" x14ac:dyDescent="0.3">
      <c r="A17" s="1">
        <v>15</v>
      </c>
      <c r="B17" s="355" t="s">
        <v>301</v>
      </c>
      <c r="C17" s="489">
        <v>5</v>
      </c>
      <c r="D17" s="330">
        <v>0.42859999999999998</v>
      </c>
      <c r="E17" s="571">
        <v>266200000</v>
      </c>
      <c r="F17" s="571">
        <v>73200000</v>
      </c>
      <c r="G17" s="375">
        <f t="shared" si="0"/>
        <v>0.27498121712997747</v>
      </c>
    </row>
    <row r="18" spans="1:7" ht="71.25" customHeight="1" thickBot="1" x14ac:dyDescent="0.3">
      <c r="A18" s="1">
        <v>16</v>
      </c>
      <c r="B18" s="355" t="s">
        <v>302</v>
      </c>
      <c r="C18" s="489">
        <v>1</v>
      </c>
      <c r="D18" s="330">
        <v>0</v>
      </c>
      <c r="E18" s="571">
        <v>0</v>
      </c>
      <c r="F18" s="571">
        <v>0</v>
      </c>
      <c r="G18" s="375">
        <v>0</v>
      </c>
    </row>
    <row r="19" spans="1:7" ht="54.75" customHeight="1" thickBot="1" x14ac:dyDescent="0.3">
      <c r="A19" s="1">
        <v>17</v>
      </c>
      <c r="B19" s="355" t="s">
        <v>303</v>
      </c>
      <c r="C19" s="489">
        <v>2</v>
      </c>
      <c r="D19" s="330">
        <v>1</v>
      </c>
      <c r="E19" s="571">
        <v>0</v>
      </c>
      <c r="F19" s="571">
        <v>0</v>
      </c>
      <c r="G19" s="375">
        <v>0</v>
      </c>
    </row>
    <row r="20" spans="1:7" ht="65.25" customHeight="1" thickBot="1" x14ac:dyDescent="0.3">
      <c r="A20" s="1">
        <v>18</v>
      </c>
      <c r="B20" s="355" t="s">
        <v>304</v>
      </c>
      <c r="C20" s="489">
        <v>2</v>
      </c>
      <c r="D20" s="330">
        <v>1</v>
      </c>
      <c r="E20" s="571">
        <v>824582864</v>
      </c>
      <c r="F20" s="571">
        <v>723819321</v>
      </c>
      <c r="G20" s="375">
        <f t="shared" si="0"/>
        <v>0.87780058572742792</v>
      </c>
    </row>
    <row r="21" spans="1:7" ht="18.75" thickBot="1" x14ac:dyDescent="0.3">
      <c r="A21" s="1">
        <v>19</v>
      </c>
      <c r="B21" s="355" t="s">
        <v>305</v>
      </c>
      <c r="C21" s="489">
        <v>2</v>
      </c>
      <c r="D21" s="330">
        <v>0.17499999999999999</v>
      </c>
      <c r="E21" s="571">
        <v>501486000</v>
      </c>
      <c r="F21" s="571">
        <v>0</v>
      </c>
      <c r="G21" s="375">
        <f t="shared" si="0"/>
        <v>0</v>
      </c>
    </row>
    <row r="22" spans="1:7" ht="36.75" thickBot="1" x14ac:dyDescent="0.3">
      <c r="A22" s="1">
        <v>20</v>
      </c>
      <c r="B22" s="355" t="s">
        <v>306</v>
      </c>
      <c r="C22" s="489">
        <v>1</v>
      </c>
      <c r="D22" s="330">
        <v>0.1</v>
      </c>
      <c r="E22" s="571">
        <v>60000000</v>
      </c>
      <c r="F22" s="571">
        <v>0</v>
      </c>
      <c r="G22" s="375">
        <f t="shared" si="0"/>
        <v>0</v>
      </c>
    </row>
    <row r="23" spans="1:7" ht="54.75" thickBot="1" x14ac:dyDescent="0.3">
      <c r="A23" s="1">
        <v>21</v>
      </c>
      <c r="B23" s="557" t="s">
        <v>307</v>
      </c>
      <c r="C23" s="558">
        <v>1</v>
      </c>
      <c r="D23" s="330">
        <v>8.3299999999999999E-2</v>
      </c>
      <c r="E23" s="571">
        <v>7412759995</v>
      </c>
      <c r="F23" s="571">
        <v>0</v>
      </c>
      <c r="G23" s="559">
        <f t="shared" si="0"/>
        <v>0</v>
      </c>
    </row>
    <row r="24" spans="1:7" ht="24.6" customHeight="1" thickBot="1" x14ac:dyDescent="0.3">
      <c r="B24" s="317" t="s">
        <v>0</v>
      </c>
      <c r="C24" s="553">
        <f>SUM(C3:C23)</f>
        <v>71</v>
      </c>
      <c r="D24" s="554">
        <f>SUM(D3:D23)/21</f>
        <v>0.33568571428571425</v>
      </c>
      <c r="E24" s="555">
        <f>SUM(E3:E23)</f>
        <v>122714102073</v>
      </c>
      <c r="F24" s="555">
        <f>SUM(F3:F23)</f>
        <v>11478332721</v>
      </c>
      <c r="G24" s="556">
        <f>F24/E24</f>
        <v>9.3537193583275252E-2</v>
      </c>
    </row>
    <row r="25" spans="1:7" ht="24.75" hidden="1" customHeight="1" x14ac:dyDescent="0.25">
      <c r="B25" s="90"/>
      <c r="C25" s="91"/>
      <c r="D25" s="99">
        <v>1</v>
      </c>
      <c r="E25" s="102"/>
      <c r="F25" s="102"/>
      <c r="G25" s="99">
        <v>1</v>
      </c>
    </row>
    <row r="26" spans="1:7" hidden="1" x14ac:dyDescent="0.25">
      <c r="D26" s="228">
        <v>0</v>
      </c>
      <c r="G26" s="229">
        <v>0</v>
      </c>
    </row>
    <row r="27" spans="1:7" ht="15.75" thickBot="1" x14ac:dyDescent="0.3"/>
    <row r="28" spans="1:7" ht="15.75" thickBot="1" x14ac:dyDescent="0.3">
      <c r="E28" s="657" t="s">
        <v>16</v>
      </c>
      <c r="F28" s="658"/>
      <c r="G28" s="659"/>
    </row>
    <row r="29" spans="1:7" ht="15.75" thickBot="1" x14ac:dyDescent="0.3">
      <c r="E29" s="240" t="s">
        <v>13</v>
      </c>
      <c r="F29" s="238" t="s">
        <v>14</v>
      </c>
      <c r="G29" s="239" t="s">
        <v>15</v>
      </c>
    </row>
    <row r="30" spans="1:7" x14ac:dyDescent="0.25">
      <c r="E30" s="140" t="s">
        <v>315</v>
      </c>
      <c r="F30" s="141">
        <v>23</v>
      </c>
      <c r="G30" s="152">
        <f>F30/F33</f>
        <v>0.323943661971831</v>
      </c>
    </row>
    <row r="31" spans="1:7" x14ac:dyDescent="0.25">
      <c r="E31" s="142" t="s">
        <v>314</v>
      </c>
      <c r="F31" s="143">
        <v>10</v>
      </c>
      <c r="G31" s="152">
        <f>F31/F33</f>
        <v>0.14084507042253522</v>
      </c>
    </row>
    <row r="32" spans="1:7" ht="15.75" thickBot="1" x14ac:dyDescent="0.3">
      <c r="E32" s="144" t="s">
        <v>313</v>
      </c>
      <c r="F32" s="145">
        <v>38</v>
      </c>
      <c r="G32" s="152">
        <f>F32/F33</f>
        <v>0.53521126760563376</v>
      </c>
    </row>
    <row r="33" spans="5:7" ht="15.75" thickBot="1" x14ac:dyDescent="0.3">
      <c r="E33" s="345" t="s">
        <v>17</v>
      </c>
      <c r="F33" s="146">
        <f>SUM(F30:F32)</f>
        <v>71</v>
      </c>
      <c r="G33" s="153"/>
    </row>
    <row r="34" spans="5:7" ht="15.75" thickBot="1" x14ac:dyDescent="0.3">
      <c r="E34" s="361"/>
      <c r="F34" s="361"/>
      <c r="G34" s="362"/>
    </row>
    <row r="35" spans="5:7" ht="15.75" thickBot="1" x14ac:dyDescent="0.3">
      <c r="E35" s="657" t="s">
        <v>32</v>
      </c>
      <c r="F35" s="658"/>
      <c r="G35" s="659"/>
    </row>
    <row r="36" spans="5:7" ht="15.75" thickBot="1" x14ac:dyDescent="0.3">
      <c r="E36" s="363" t="s">
        <v>3</v>
      </c>
      <c r="F36" s="364" t="s">
        <v>4</v>
      </c>
      <c r="G36" s="154" t="s">
        <v>149</v>
      </c>
    </row>
    <row r="37" spans="5:7" ht="15.75" thickBot="1" x14ac:dyDescent="0.3">
      <c r="E37" s="347">
        <f>E24</f>
        <v>122714102073</v>
      </c>
      <c r="F37" s="365">
        <f>F24</f>
        <v>11478332721</v>
      </c>
      <c r="G37" s="66">
        <f>F37/E37</f>
        <v>9.3537193583275252E-2</v>
      </c>
    </row>
  </sheetData>
  <mergeCells count="3">
    <mergeCell ref="B1:G1"/>
    <mergeCell ref="E28:G28"/>
    <mergeCell ref="E35:G35"/>
  </mergeCells>
  <conditionalFormatting sqref="D24:D26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6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ile" val="50"/>
        <cfvo type="max"/>
        <color rgb="FFFF0000"/>
        <color rgb="FFFFFF00"/>
        <color rgb="FF92D050"/>
      </colorScale>
    </cfRule>
  </conditionalFormatting>
  <conditionalFormatting sqref="D24:D26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6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44" fitToWidth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1"/>
  <sheetViews>
    <sheetView view="pageBreakPreview" zoomScale="75" zoomScaleNormal="80" zoomScaleSheetLayoutView="75" workbookViewId="0">
      <selection activeCell="B2" sqref="B2"/>
    </sheetView>
  </sheetViews>
  <sheetFormatPr baseColWidth="10" defaultColWidth="11.42578125" defaultRowHeight="15" x14ac:dyDescent="0.25"/>
  <cols>
    <col min="1" max="1" width="3" style="1" bestFit="1" customWidth="1"/>
    <col min="2" max="2" width="53.42578125" style="1" customWidth="1"/>
    <col min="3" max="4" width="20.5703125" style="1" customWidth="1"/>
    <col min="5" max="6" width="26.28515625" style="3" customWidth="1"/>
    <col min="7" max="7" width="27.285156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60" t="s">
        <v>328</v>
      </c>
      <c r="C1" s="661"/>
      <c r="D1" s="661"/>
      <c r="E1" s="661"/>
      <c r="F1" s="661"/>
      <c r="G1" s="662"/>
    </row>
    <row r="2" spans="1:7" s="2" customFormat="1" ht="94.5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75.75" customHeight="1" x14ac:dyDescent="0.25">
      <c r="A3" s="5">
        <v>1</v>
      </c>
      <c r="B3" s="318" t="s">
        <v>66</v>
      </c>
      <c r="C3" s="486">
        <v>9</v>
      </c>
      <c r="D3" s="447">
        <v>0.4335</v>
      </c>
      <c r="E3" s="502">
        <v>6627676498</v>
      </c>
      <c r="F3" s="502">
        <v>2205343788</v>
      </c>
      <c r="G3" s="319">
        <f>F3/E3</f>
        <v>0.33274765125689149</v>
      </c>
    </row>
    <row r="4" spans="1:7" s="2" customFormat="1" ht="36" customHeight="1" x14ac:dyDescent="0.25">
      <c r="A4" s="5">
        <v>2</v>
      </c>
      <c r="B4" s="355" t="s">
        <v>67</v>
      </c>
      <c r="C4" s="340">
        <v>2</v>
      </c>
      <c r="D4" s="447">
        <v>0</v>
      </c>
      <c r="E4" s="502">
        <v>590775000</v>
      </c>
      <c r="F4" s="502">
        <v>0</v>
      </c>
      <c r="G4" s="323">
        <f>F4/E4</f>
        <v>0</v>
      </c>
    </row>
    <row r="5" spans="1:7" ht="32.25" customHeight="1" x14ac:dyDescent="0.25">
      <c r="A5" s="65">
        <v>3</v>
      </c>
      <c r="B5" s="379" t="s">
        <v>68</v>
      </c>
      <c r="C5" s="340">
        <v>1</v>
      </c>
      <c r="D5" s="447">
        <v>0.3</v>
      </c>
      <c r="E5" s="502">
        <v>63803700</v>
      </c>
      <c r="F5" s="502">
        <v>0</v>
      </c>
      <c r="G5" s="323">
        <f>F5/E5</f>
        <v>0</v>
      </c>
    </row>
    <row r="6" spans="1:7" ht="42.75" customHeight="1" thickBot="1" x14ac:dyDescent="0.3">
      <c r="A6" s="5">
        <v>4</v>
      </c>
      <c r="B6" s="380" t="s">
        <v>69</v>
      </c>
      <c r="C6" s="487">
        <v>3</v>
      </c>
      <c r="D6" s="447">
        <v>0.5</v>
      </c>
      <c r="E6" s="502">
        <v>3245972455</v>
      </c>
      <c r="F6" s="502">
        <v>1620240000</v>
      </c>
      <c r="G6" s="381">
        <f>F6/E6</f>
        <v>0.49915395847066729</v>
      </c>
    </row>
    <row r="7" spans="1:7" ht="26.25" customHeight="1" thickBot="1" x14ac:dyDescent="0.3">
      <c r="A7" s="4"/>
      <c r="B7" s="368" t="s">
        <v>0</v>
      </c>
      <c r="C7" s="382">
        <f>SUM(C3:C6)</f>
        <v>15</v>
      </c>
      <c r="D7" s="383">
        <f>SUM(D3:D6)/4</f>
        <v>0.30837500000000001</v>
      </c>
      <c r="E7" s="384">
        <f>SUM(E3:E6)</f>
        <v>10528227653</v>
      </c>
      <c r="F7" s="385">
        <f>SUM(F3:F6)</f>
        <v>3825583788</v>
      </c>
      <c r="G7" s="386">
        <f>F7/E7</f>
        <v>0.36336446304995185</v>
      </c>
    </row>
    <row r="8" spans="1:7" ht="16.5" hidden="1" customHeight="1" thickBot="1" x14ac:dyDescent="0.3">
      <c r="B8" s="15"/>
      <c r="C8" s="15"/>
      <c r="D8" s="163">
        <v>1</v>
      </c>
      <c r="E8" s="163"/>
      <c r="F8" s="163"/>
      <c r="G8" s="163">
        <v>1</v>
      </c>
    </row>
    <row r="9" spans="1:7" ht="12.75" hidden="1" customHeight="1" x14ac:dyDescent="0.25">
      <c r="B9" s="164"/>
      <c r="C9" s="164"/>
      <c r="D9" s="231">
        <v>0</v>
      </c>
      <c r="E9" s="16"/>
      <c r="F9" s="16"/>
      <c r="G9" s="230">
        <v>0</v>
      </c>
    </row>
    <row r="10" spans="1:7" ht="12.75" customHeight="1" thickBot="1" x14ac:dyDescent="0.3">
      <c r="B10" s="164"/>
      <c r="C10" s="164"/>
      <c r="D10" s="231"/>
      <c r="E10" s="16"/>
      <c r="F10" s="16"/>
      <c r="G10" s="230"/>
    </row>
    <row r="11" spans="1:7" s="2" customFormat="1" ht="15.75" thickBot="1" x14ac:dyDescent="0.3">
      <c r="A11" s="1"/>
      <c r="B11" s="6"/>
      <c r="C11" s="6"/>
      <c r="D11" s="6"/>
      <c r="E11" s="657" t="s">
        <v>16</v>
      </c>
      <c r="F11" s="658"/>
      <c r="G11" s="659"/>
    </row>
    <row r="12" spans="1:7" s="2" customFormat="1" ht="15.75" thickBot="1" x14ac:dyDescent="0.3">
      <c r="A12" s="1"/>
      <c r="B12" s="6"/>
      <c r="C12" s="6"/>
      <c r="D12" s="6"/>
      <c r="E12" s="240" t="s">
        <v>13</v>
      </c>
      <c r="F12" s="238" t="s">
        <v>14</v>
      </c>
      <c r="G12" s="239" t="s">
        <v>15</v>
      </c>
    </row>
    <row r="13" spans="1:7" s="2" customFormat="1" x14ac:dyDescent="0.25">
      <c r="A13" s="1"/>
      <c r="B13" s="6"/>
      <c r="C13" s="6"/>
      <c r="D13" s="6"/>
      <c r="E13" s="140" t="s">
        <v>315</v>
      </c>
      <c r="F13" s="141">
        <v>4</v>
      </c>
      <c r="G13" s="152">
        <f>F13/F16</f>
        <v>0.26666666666666666</v>
      </c>
    </row>
    <row r="14" spans="1:7" s="3" customFormat="1" x14ac:dyDescent="0.25">
      <c r="A14" s="1"/>
      <c r="B14" s="6"/>
      <c r="C14" s="6"/>
      <c r="D14" s="6"/>
      <c r="E14" s="142" t="s">
        <v>314</v>
      </c>
      <c r="F14" s="143">
        <v>7</v>
      </c>
      <c r="G14" s="152">
        <f>F14/F16</f>
        <v>0.46666666666666667</v>
      </c>
    </row>
    <row r="15" spans="1:7" s="3" customFormat="1" ht="15.75" thickBot="1" x14ac:dyDescent="0.3">
      <c r="A15" s="1"/>
      <c r="B15" s="6"/>
      <c r="C15" s="6"/>
      <c r="D15" s="6"/>
      <c r="E15" s="144" t="s">
        <v>313</v>
      </c>
      <c r="F15" s="145">
        <v>4</v>
      </c>
      <c r="G15" s="152">
        <f>F15/F16</f>
        <v>0.26666666666666666</v>
      </c>
    </row>
    <row r="16" spans="1:7" s="3" customFormat="1" ht="15.75" thickBot="1" x14ac:dyDescent="0.3">
      <c r="A16" s="1"/>
      <c r="B16" s="6"/>
      <c r="C16" s="6"/>
      <c r="D16" s="6"/>
      <c r="E16" s="345" t="s">
        <v>17</v>
      </c>
      <c r="F16" s="146">
        <f>SUM(F13:F15)</f>
        <v>15</v>
      </c>
      <c r="G16" s="153"/>
    </row>
    <row r="17" spans="1:7" s="3" customFormat="1" ht="15.75" thickBot="1" x14ac:dyDescent="0.3">
      <c r="A17" s="1"/>
      <c r="B17" s="6"/>
      <c r="C17" s="6"/>
      <c r="D17" s="6"/>
      <c r="E17" s="361"/>
      <c r="F17" s="361"/>
      <c r="G17" s="362"/>
    </row>
    <row r="18" spans="1:7" s="3" customFormat="1" ht="15.75" thickBot="1" x14ac:dyDescent="0.3">
      <c r="A18" s="1"/>
      <c r="B18" s="6"/>
      <c r="C18" s="6"/>
      <c r="D18" s="6"/>
      <c r="E18" s="657" t="s">
        <v>22</v>
      </c>
      <c r="F18" s="658"/>
      <c r="G18" s="659"/>
    </row>
    <row r="19" spans="1:7" s="3" customFormat="1" ht="15.75" thickBot="1" x14ac:dyDescent="0.3">
      <c r="A19" s="1"/>
      <c r="B19" s="6"/>
      <c r="C19" s="6"/>
      <c r="D19" s="6"/>
      <c r="E19" s="363" t="s">
        <v>3</v>
      </c>
      <c r="F19" s="364" t="s">
        <v>4</v>
      </c>
      <c r="G19" s="154" t="s">
        <v>149</v>
      </c>
    </row>
    <row r="20" spans="1:7" s="3" customFormat="1" ht="15.75" thickBot="1" x14ac:dyDescent="0.3">
      <c r="A20" s="1"/>
      <c r="B20" s="6"/>
      <c r="C20" s="6"/>
      <c r="D20" s="6"/>
      <c r="E20" s="347">
        <f>E7</f>
        <v>10528227653</v>
      </c>
      <c r="F20" s="365">
        <f>F7</f>
        <v>3825583788</v>
      </c>
      <c r="G20" s="66">
        <f>G7</f>
        <v>0.36336446304995185</v>
      </c>
    </row>
    <row r="21" spans="1:7" s="3" customFormat="1" x14ac:dyDescent="0.25">
      <c r="A21" s="1"/>
      <c r="B21" s="1"/>
      <c r="C21" s="1"/>
      <c r="D21" s="1"/>
      <c r="G21" s="2"/>
    </row>
  </sheetData>
  <mergeCells count="3">
    <mergeCell ref="B1:G1"/>
    <mergeCell ref="E11:G11"/>
    <mergeCell ref="E18:G18"/>
  </mergeCells>
  <conditionalFormatting sqref="D7:D8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1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1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3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6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6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36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7:D9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25"/>
        <cfvo type="percent" val="50"/>
        <cfvo type="percent" val="100"/>
        <color rgb="FFFF0000"/>
        <color rgb="FFFFFF00"/>
        <color rgb="FF9BBF57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7:D9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3"/>
  <sheetViews>
    <sheetView view="pageBreakPreview" zoomScale="75" zoomScaleNormal="80" zoomScaleSheetLayoutView="75" workbookViewId="0">
      <selection activeCell="B5" sqref="B5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5" customWidth="1"/>
    <col min="3" max="4" width="20.5703125" style="15" customWidth="1"/>
    <col min="5" max="5" width="29.5703125" style="16" customWidth="1"/>
    <col min="6" max="6" width="26" style="16" customWidth="1"/>
    <col min="7" max="7" width="20.57031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69.75" customHeight="1" thickBot="1" x14ac:dyDescent="0.25">
      <c r="B1" s="660" t="s">
        <v>329</v>
      </c>
      <c r="C1" s="661"/>
      <c r="D1" s="661"/>
      <c r="E1" s="661"/>
      <c r="F1" s="661"/>
      <c r="G1" s="662"/>
    </row>
    <row r="2" spans="1:7" ht="77.25" thickBot="1" x14ac:dyDescent="0.25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ht="24.75" customHeight="1" thickBot="1" x14ac:dyDescent="0.3">
      <c r="A3" s="17">
        <v>1</v>
      </c>
      <c r="B3" s="318" t="s">
        <v>70</v>
      </c>
      <c r="C3" s="340">
        <v>4</v>
      </c>
      <c r="D3" s="485">
        <v>0.64600000000000002</v>
      </c>
      <c r="E3" s="584">
        <v>959956119</v>
      </c>
      <c r="F3" s="584">
        <v>517050000</v>
      </c>
      <c r="G3" s="387">
        <f t="shared" ref="G3:G8" si="0">F3/E3</f>
        <v>0.5386183699090521</v>
      </c>
    </row>
    <row r="4" spans="1:7" ht="24.75" customHeight="1" thickBot="1" x14ac:dyDescent="0.25">
      <c r="A4" s="17">
        <v>2</v>
      </c>
      <c r="B4" s="320" t="s">
        <v>71</v>
      </c>
      <c r="C4" s="591">
        <v>2</v>
      </c>
      <c r="D4" s="330">
        <v>0.75</v>
      </c>
      <c r="E4" s="572">
        <v>130000000</v>
      </c>
      <c r="F4" s="572">
        <v>22000000</v>
      </c>
      <c r="G4" s="387">
        <f t="shared" si="0"/>
        <v>0.16923076923076924</v>
      </c>
    </row>
    <row r="5" spans="1:7" ht="33.75" customHeight="1" thickBot="1" x14ac:dyDescent="0.25">
      <c r="A5" s="17">
        <v>3</v>
      </c>
      <c r="B5" s="320" t="s">
        <v>72</v>
      </c>
      <c r="C5" s="591">
        <v>4</v>
      </c>
      <c r="D5" s="330">
        <v>0.81</v>
      </c>
      <c r="E5" s="572">
        <v>1820590000</v>
      </c>
      <c r="F5" s="572">
        <v>1007066326</v>
      </c>
      <c r="G5" s="387">
        <f t="shared" si="0"/>
        <v>0.5531538270560642</v>
      </c>
    </row>
    <row r="6" spans="1:7" ht="36" customHeight="1" thickBot="1" x14ac:dyDescent="0.25">
      <c r="A6" s="17">
        <v>4</v>
      </c>
      <c r="B6" s="353" t="s">
        <v>73</v>
      </c>
      <c r="C6" s="591">
        <v>1</v>
      </c>
      <c r="D6" s="330">
        <v>0.5</v>
      </c>
      <c r="E6" s="572">
        <v>30000000</v>
      </c>
      <c r="F6" s="572">
        <v>0</v>
      </c>
      <c r="G6" s="387">
        <f t="shared" si="0"/>
        <v>0</v>
      </c>
    </row>
    <row r="7" spans="1:7" ht="30.6" customHeight="1" thickBot="1" x14ac:dyDescent="0.25">
      <c r="A7" s="17">
        <v>5</v>
      </c>
      <c r="B7" s="356" t="s">
        <v>74</v>
      </c>
      <c r="C7" s="591">
        <v>1</v>
      </c>
      <c r="D7" s="330">
        <v>0.5</v>
      </c>
      <c r="E7" s="572">
        <v>50000000</v>
      </c>
      <c r="F7" s="572">
        <v>0</v>
      </c>
      <c r="G7" s="387">
        <f t="shared" si="0"/>
        <v>0</v>
      </c>
    </row>
    <row r="8" spans="1:7" ht="17.100000000000001" customHeight="1" thickBot="1" x14ac:dyDescent="0.3">
      <c r="B8" s="368" t="s">
        <v>0</v>
      </c>
      <c r="C8" s="382">
        <f>SUM(C3:C7)</f>
        <v>12</v>
      </c>
      <c r="D8" s="383">
        <f>SUM(D3:D7)/5</f>
        <v>0.64119999999999999</v>
      </c>
      <c r="E8" s="388">
        <f>SUM(E3:E7)</f>
        <v>2990546119</v>
      </c>
      <c r="F8" s="388">
        <f>SUM(F3:F7)</f>
        <v>1546116326</v>
      </c>
      <c r="G8" s="389">
        <f t="shared" si="0"/>
        <v>0.51700133168887608</v>
      </c>
    </row>
    <row r="9" spans="1:7" hidden="1" x14ac:dyDescent="0.2">
      <c r="B9" s="204"/>
      <c r="C9" s="220"/>
      <c r="D9" s="206">
        <v>1</v>
      </c>
      <c r="E9" s="221"/>
      <c r="F9" s="221"/>
      <c r="G9" s="27">
        <v>1</v>
      </c>
    </row>
    <row r="10" spans="1:7" hidden="1" x14ac:dyDescent="0.2">
      <c r="D10" s="219">
        <v>0</v>
      </c>
      <c r="G10" s="219">
        <v>0</v>
      </c>
    </row>
    <row r="11" spans="1:7" ht="13.5" thickBot="1" x14ac:dyDescent="0.25"/>
    <row r="12" spans="1:7" ht="15.75" thickBot="1" x14ac:dyDescent="0.25">
      <c r="E12" s="657" t="s">
        <v>16</v>
      </c>
      <c r="F12" s="658"/>
      <c r="G12" s="659"/>
    </row>
    <row r="13" spans="1:7" ht="15.75" thickBot="1" x14ac:dyDescent="0.25">
      <c r="E13" s="240" t="s">
        <v>13</v>
      </c>
      <c r="F13" s="238" t="s">
        <v>14</v>
      </c>
      <c r="G13" s="239" t="s">
        <v>15</v>
      </c>
    </row>
    <row r="14" spans="1:7" ht="14.25" x14ac:dyDescent="0.2">
      <c r="E14" s="140" t="s">
        <v>315</v>
      </c>
      <c r="F14" s="592">
        <v>8</v>
      </c>
      <c r="G14" s="152">
        <f>F14/F17</f>
        <v>0.66666666666666663</v>
      </c>
    </row>
    <row r="15" spans="1:7" ht="14.25" x14ac:dyDescent="0.2">
      <c r="E15" s="142" t="s">
        <v>314</v>
      </c>
      <c r="F15" s="390">
        <v>4</v>
      </c>
      <c r="G15" s="152">
        <f>F15/F17</f>
        <v>0.33333333333333331</v>
      </c>
    </row>
    <row r="16" spans="1:7" s="16" customFormat="1" ht="15.75" thickBot="1" x14ac:dyDescent="0.25">
      <c r="A16" s="15"/>
      <c r="E16" s="144" t="s">
        <v>313</v>
      </c>
      <c r="F16" s="391"/>
      <c r="G16" s="152">
        <f>F16/F17</f>
        <v>0</v>
      </c>
    </row>
    <row r="17" spans="1:7" s="16" customFormat="1" ht="15.75" thickBot="1" x14ac:dyDescent="0.3">
      <c r="A17" s="15"/>
      <c r="E17" s="345" t="s">
        <v>17</v>
      </c>
      <c r="F17" s="146">
        <f>SUM(F14:F16)</f>
        <v>12</v>
      </c>
      <c r="G17" s="153"/>
    </row>
    <row r="18" spans="1:7" s="16" customFormat="1" ht="15" thickBot="1" x14ac:dyDescent="0.25">
      <c r="A18" s="15"/>
      <c r="E18" s="361"/>
      <c r="F18" s="361"/>
      <c r="G18" s="362"/>
    </row>
    <row r="19" spans="1:7" s="16" customFormat="1" ht="15.75" thickBot="1" x14ac:dyDescent="0.25">
      <c r="A19" s="15"/>
      <c r="E19" s="657" t="s">
        <v>23</v>
      </c>
      <c r="F19" s="658"/>
      <c r="G19" s="659"/>
    </row>
    <row r="20" spans="1:7" s="16" customFormat="1" ht="15.75" thickBot="1" x14ac:dyDescent="0.25">
      <c r="A20" s="15"/>
      <c r="E20" s="363" t="s">
        <v>3</v>
      </c>
      <c r="F20" s="364" t="s">
        <v>4</v>
      </c>
      <c r="G20" s="154" t="s">
        <v>149</v>
      </c>
    </row>
    <row r="21" spans="1:7" s="16" customFormat="1" ht="15" thickBot="1" x14ac:dyDescent="0.25">
      <c r="A21" s="15"/>
      <c r="E21" s="347">
        <f>E8</f>
        <v>2990546119</v>
      </c>
      <c r="F21" s="365">
        <f>F8</f>
        <v>1546116326</v>
      </c>
      <c r="G21" s="66">
        <f>G8</f>
        <v>0.51700133168887608</v>
      </c>
    </row>
    <row r="22" spans="1:7" s="16" customFormat="1" x14ac:dyDescent="0.2">
      <c r="A22" s="15"/>
      <c r="G22" s="15"/>
    </row>
    <row r="23" spans="1:7" s="16" customFormat="1" x14ac:dyDescent="0.2">
      <c r="A23" s="15"/>
      <c r="G23" s="15"/>
    </row>
  </sheetData>
  <mergeCells count="3">
    <mergeCell ref="B1:G1"/>
    <mergeCell ref="E12:G12"/>
    <mergeCell ref="E19:G19"/>
  </mergeCells>
  <conditionalFormatting sqref="D8:D9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8:D10"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8:D10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5"/>
  <sheetViews>
    <sheetView view="pageBreakPreview" zoomScale="60" zoomScaleNormal="82" workbookViewId="0">
      <selection activeCell="D12" sqref="D12"/>
    </sheetView>
  </sheetViews>
  <sheetFormatPr baseColWidth="10" defaultColWidth="11.42578125" defaultRowHeight="15" x14ac:dyDescent="0.25"/>
  <cols>
    <col min="1" max="1" width="3" style="1" bestFit="1" customWidth="1"/>
    <col min="2" max="2" width="57.85546875" style="1" customWidth="1"/>
    <col min="3" max="4" width="20.5703125" style="1" customWidth="1"/>
    <col min="5" max="6" width="30.7109375" style="3" customWidth="1"/>
    <col min="7" max="7" width="24.5703125" style="2" customWidth="1"/>
    <col min="8" max="8" width="16.42578125" style="1" customWidth="1"/>
    <col min="9" max="9" width="12.85546875" style="1" customWidth="1"/>
    <col min="10" max="10" width="18.5703125" style="1" customWidth="1"/>
    <col min="11" max="16384" width="11.42578125" style="1"/>
  </cols>
  <sheetData>
    <row r="1" spans="1:7" ht="69.75" customHeight="1" thickBot="1" x14ac:dyDescent="0.3">
      <c r="B1" s="672" t="s">
        <v>330</v>
      </c>
      <c r="C1" s="672"/>
      <c r="D1" s="672"/>
      <c r="E1" s="672"/>
      <c r="F1" s="672"/>
      <c r="G1" s="672"/>
    </row>
    <row r="2" spans="1:7" s="2" customFormat="1" ht="93.75" customHeight="1" thickBot="1" x14ac:dyDescent="0.3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2" customFormat="1" ht="40.5" customHeight="1" x14ac:dyDescent="0.25">
      <c r="A3" s="4">
        <v>1</v>
      </c>
      <c r="B3" s="407" t="s">
        <v>81</v>
      </c>
      <c r="C3" s="486">
        <v>22</v>
      </c>
      <c r="D3" s="485">
        <v>0.62</v>
      </c>
      <c r="E3" s="490">
        <v>5410726570</v>
      </c>
      <c r="F3" s="490">
        <v>4085108251</v>
      </c>
      <c r="G3" s="408">
        <f>F3/E3</f>
        <v>0.75500179100715492</v>
      </c>
    </row>
    <row r="4" spans="1:7" s="2" customFormat="1" ht="27.75" customHeight="1" x14ac:dyDescent="0.25">
      <c r="A4" s="4">
        <v>2</v>
      </c>
      <c r="B4" s="409" t="s">
        <v>82</v>
      </c>
      <c r="C4" s="340">
        <v>1</v>
      </c>
      <c r="D4" s="330">
        <v>0.5</v>
      </c>
      <c r="E4" s="571">
        <v>30000000</v>
      </c>
      <c r="F4" s="571">
        <v>0</v>
      </c>
      <c r="G4" s="410">
        <f>F4/E4</f>
        <v>0</v>
      </c>
    </row>
    <row r="5" spans="1:7" s="2" customFormat="1" ht="26.25" customHeight="1" thickBot="1" x14ac:dyDescent="0.3">
      <c r="A5" s="4">
        <v>3</v>
      </c>
      <c r="B5" s="411" t="s">
        <v>83</v>
      </c>
      <c r="C5" s="487">
        <v>9</v>
      </c>
      <c r="D5" s="330">
        <v>0.72</v>
      </c>
      <c r="E5" s="571">
        <v>9200441201</v>
      </c>
      <c r="F5" s="571">
        <v>5000000000</v>
      </c>
      <c r="G5" s="412">
        <f>F5/E5</f>
        <v>0.54345219873331163</v>
      </c>
    </row>
    <row r="6" spans="1:7" s="2" customFormat="1" ht="18.75" customHeight="1" thickBot="1" x14ac:dyDescent="0.3">
      <c r="A6" s="4"/>
      <c r="B6" s="413" t="s">
        <v>0</v>
      </c>
      <c r="C6" s="414">
        <f>SUM(C3:C5)</f>
        <v>32</v>
      </c>
      <c r="D6" s="415">
        <f>SUM(D3:D5)/3</f>
        <v>0.6133333333333334</v>
      </c>
      <c r="E6" s="416">
        <f>SUM(E3:E5)</f>
        <v>14641167771</v>
      </c>
      <c r="F6" s="416">
        <f>SUM(F3:F5)</f>
        <v>9085108251</v>
      </c>
      <c r="G6" s="417">
        <f>F6/E6</f>
        <v>0.62051800738155749</v>
      </c>
    </row>
    <row r="7" spans="1:7" s="2" customFormat="1" ht="18.75" hidden="1" customHeight="1" x14ac:dyDescent="0.25">
      <c r="A7" s="4"/>
      <c r="B7" s="84"/>
      <c r="C7" s="85"/>
      <c r="D7" s="86">
        <v>1</v>
      </c>
      <c r="E7" s="87"/>
      <c r="F7" s="87"/>
      <c r="G7" s="88">
        <v>1</v>
      </c>
    </row>
    <row r="8" spans="1:7" ht="18.75" hidden="1" customHeight="1" x14ac:dyDescent="0.25">
      <c r="B8" s="15"/>
      <c r="C8" s="15"/>
      <c r="D8" s="222">
        <v>0</v>
      </c>
      <c r="G8" s="224">
        <v>0</v>
      </c>
    </row>
    <row r="9" spans="1:7" s="18" customFormat="1" ht="18.75" customHeight="1" thickBot="1" x14ac:dyDescent="0.3">
      <c r="B9" s="34"/>
      <c r="C9" s="34"/>
      <c r="D9" s="418"/>
      <c r="E9" s="419"/>
      <c r="F9" s="419"/>
      <c r="G9" s="420"/>
    </row>
    <row r="10" spans="1:7" ht="18.75" customHeight="1" thickBot="1" x14ac:dyDescent="0.3">
      <c r="B10" s="2"/>
      <c r="C10" s="2"/>
      <c r="D10" s="2"/>
      <c r="E10" s="657" t="s">
        <v>16</v>
      </c>
      <c r="F10" s="658"/>
      <c r="G10" s="659"/>
    </row>
    <row r="11" spans="1:7" s="2" customFormat="1" ht="15.75" thickBot="1" x14ac:dyDescent="0.3">
      <c r="A11" s="1"/>
      <c r="E11" s="240" t="s">
        <v>13</v>
      </c>
      <c r="F11" s="238" t="s">
        <v>14</v>
      </c>
      <c r="G11" s="239" t="s">
        <v>15</v>
      </c>
    </row>
    <row r="12" spans="1:7" s="2" customFormat="1" x14ac:dyDescent="0.25">
      <c r="A12" s="1"/>
      <c r="E12" s="140" t="s">
        <v>315</v>
      </c>
      <c r="F12" s="141">
        <v>20</v>
      </c>
      <c r="G12" s="152">
        <f>F12/F15</f>
        <v>0.625</v>
      </c>
    </row>
    <row r="13" spans="1:7" s="2" customFormat="1" x14ac:dyDescent="0.25">
      <c r="A13" s="1"/>
      <c r="E13" s="142" t="s">
        <v>314</v>
      </c>
      <c r="F13" s="143">
        <v>6</v>
      </c>
      <c r="G13" s="152">
        <f>F13/F15</f>
        <v>0.1875</v>
      </c>
    </row>
    <row r="14" spans="1:7" s="2" customFormat="1" ht="15.75" thickBot="1" x14ac:dyDescent="0.3">
      <c r="A14" s="1"/>
      <c r="E14" s="144" t="s">
        <v>313</v>
      </c>
      <c r="F14" s="145">
        <v>6</v>
      </c>
      <c r="G14" s="152">
        <f>F14/F15</f>
        <v>0.1875</v>
      </c>
    </row>
    <row r="15" spans="1:7" s="2" customFormat="1" ht="15.75" thickBot="1" x14ac:dyDescent="0.3">
      <c r="A15" s="1"/>
      <c r="E15" s="345" t="s">
        <v>17</v>
      </c>
      <c r="F15" s="146">
        <f>SUM(F12:F14)</f>
        <v>32</v>
      </c>
      <c r="G15" s="153"/>
    </row>
    <row r="16" spans="1:7" s="2" customFormat="1" ht="15.75" thickBot="1" x14ac:dyDescent="0.3">
      <c r="A16" s="1"/>
      <c r="E16" s="361"/>
      <c r="F16" s="361"/>
      <c r="G16" s="362"/>
    </row>
    <row r="17" spans="1:7" s="2" customFormat="1" ht="15.75" thickBot="1" x14ac:dyDescent="0.3">
      <c r="A17" s="1"/>
      <c r="E17" s="657" t="s">
        <v>6</v>
      </c>
      <c r="F17" s="658"/>
      <c r="G17" s="659"/>
    </row>
    <row r="18" spans="1:7" s="2" customFormat="1" ht="15.75" thickBot="1" x14ac:dyDescent="0.3">
      <c r="A18" s="1"/>
      <c r="B18" s="3"/>
      <c r="C18" s="3"/>
      <c r="D18" s="3"/>
      <c r="E18" s="363" t="s">
        <v>3</v>
      </c>
      <c r="F18" s="364" t="s">
        <v>4</v>
      </c>
      <c r="G18" s="154" t="s">
        <v>149</v>
      </c>
    </row>
    <row r="19" spans="1:7" s="3" customFormat="1" ht="15.75" thickBot="1" x14ac:dyDescent="0.3">
      <c r="A19" s="1"/>
      <c r="E19" s="347">
        <f>E6</f>
        <v>14641167771</v>
      </c>
      <c r="F19" s="365">
        <f>F6</f>
        <v>9085108251</v>
      </c>
      <c r="G19" s="66">
        <f>G6</f>
        <v>0.62051800738155749</v>
      </c>
    </row>
    <row r="20" spans="1:7" s="3" customFormat="1" x14ac:dyDescent="0.25">
      <c r="A20" s="1"/>
      <c r="G20" s="6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s="3" customFormat="1" x14ac:dyDescent="0.25">
      <c r="A23" s="1"/>
      <c r="G23" s="2"/>
    </row>
    <row r="24" spans="1:7" s="3" customFormat="1" x14ac:dyDescent="0.25">
      <c r="A24" s="1"/>
      <c r="G24" s="2"/>
    </row>
    <row r="25" spans="1:7" s="3" customFormat="1" x14ac:dyDescent="0.25">
      <c r="A25" s="1"/>
      <c r="B25" s="1"/>
      <c r="C25" s="1"/>
      <c r="D25" s="1"/>
      <c r="G25" s="2"/>
    </row>
  </sheetData>
  <mergeCells count="3">
    <mergeCell ref="B1:G1"/>
    <mergeCell ref="E10:G10"/>
    <mergeCell ref="E17:G17"/>
  </mergeCells>
  <conditionalFormatting sqref="D6:D7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4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25"/>
        <cfvo type="percent" val="50"/>
        <cfvo type="percent" val="100"/>
        <color rgb="FFFF0000"/>
        <color rgb="FFFFFF00"/>
        <color rgb="FF9BBF57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2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9"/>
  <sheetViews>
    <sheetView view="pageBreakPreview" zoomScale="73" zoomScaleNormal="80" zoomScaleSheetLayoutView="73" workbookViewId="0">
      <selection activeCell="D17" sqref="D17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85546875" style="3" customWidth="1"/>
    <col min="6" max="6" width="28.28515625" style="3" bestFit="1" customWidth="1"/>
    <col min="7" max="7" width="23.710937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60" t="s">
        <v>331</v>
      </c>
      <c r="C1" s="661"/>
      <c r="D1" s="661"/>
      <c r="E1" s="661"/>
      <c r="F1" s="661"/>
      <c r="G1" s="662"/>
    </row>
    <row r="2" spans="1:7" s="2" customFormat="1" ht="93" customHeight="1" thickBot="1" x14ac:dyDescent="0.3">
      <c r="B2" s="14" t="s">
        <v>1</v>
      </c>
      <c r="C2" s="136" t="s">
        <v>54</v>
      </c>
      <c r="D2" s="136" t="s">
        <v>62</v>
      </c>
      <c r="E2" s="137" t="s">
        <v>56</v>
      </c>
      <c r="F2" s="161" t="s">
        <v>57</v>
      </c>
      <c r="G2" s="162" t="s">
        <v>55</v>
      </c>
    </row>
    <row r="3" spans="1:7" s="2" customFormat="1" ht="52.5" customHeight="1" x14ac:dyDescent="0.25">
      <c r="A3" s="4">
        <v>1</v>
      </c>
      <c r="B3" s="392" t="s">
        <v>75</v>
      </c>
      <c r="C3" s="339">
        <v>1</v>
      </c>
      <c r="D3" s="322">
        <v>0</v>
      </c>
      <c r="E3" s="593">
        <v>51304000</v>
      </c>
      <c r="F3" s="593">
        <v>0</v>
      </c>
      <c r="G3" s="374">
        <f>F3/E3</f>
        <v>0</v>
      </c>
    </row>
    <row r="4" spans="1:7" s="2" customFormat="1" ht="51.75" customHeight="1" x14ac:dyDescent="0.25">
      <c r="A4" s="4">
        <v>2</v>
      </c>
      <c r="B4" s="393" t="s">
        <v>76</v>
      </c>
      <c r="C4" s="339">
        <v>8</v>
      </c>
      <c r="D4" s="322">
        <v>0.50729999999999997</v>
      </c>
      <c r="E4" s="593">
        <v>1019621000</v>
      </c>
      <c r="F4" s="593">
        <v>306786804</v>
      </c>
      <c r="G4" s="322">
        <f>F4/E4</f>
        <v>0.30088317521902747</v>
      </c>
    </row>
    <row r="5" spans="1:7" s="2" customFormat="1" ht="50.25" customHeight="1" thickBot="1" x14ac:dyDescent="0.3">
      <c r="A5" s="4">
        <v>3</v>
      </c>
      <c r="B5" s="394" t="s">
        <v>77</v>
      </c>
      <c r="C5" s="565">
        <v>2</v>
      </c>
      <c r="D5" s="322">
        <v>0.56499999999999995</v>
      </c>
      <c r="E5" s="593">
        <v>5522299600</v>
      </c>
      <c r="F5" s="593">
        <v>5422449600</v>
      </c>
      <c r="G5" s="395">
        <f>F5/E5</f>
        <v>0.98191876442198101</v>
      </c>
    </row>
    <row r="6" spans="1:7" ht="20.25" customHeight="1" thickBot="1" x14ac:dyDescent="0.3">
      <c r="A6" s="4"/>
      <c r="B6" s="396" t="s">
        <v>0</v>
      </c>
      <c r="C6" s="382">
        <f>SUM(C3:C5)</f>
        <v>11</v>
      </c>
      <c r="D6" s="397">
        <f>SUM(D3:D5)/3</f>
        <v>0.35743333333333327</v>
      </c>
      <c r="E6" s="398">
        <f>SUM(E3:E5)</f>
        <v>6593224600</v>
      </c>
      <c r="F6" s="398">
        <f>SUM(F3:F5)</f>
        <v>5729236404</v>
      </c>
      <c r="G6" s="399">
        <f>F6/E6</f>
        <v>0.86895817321314972</v>
      </c>
    </row>
    <row r="7" spans="1:7" ht="23.25" hidden="1" customHeight="1" x14ac:dyDescent="0.25">
      <c r="A7" s="4"/>
      <c r="B7" s="103"/>
      <c r="C7" s="91"/>
      <c r="D7" s="104">
        <v>1</v>
      </c>
      <c r="E7" s="105"/>
      <c r="F7" s="105"/>
      <c r="G7" s="104">
        <v>1</v>
      </c>
    </row>
    <row r="8" spans="1:7" ht="17.100000000000001" hidden="1" customHeight="1" x14ac:dyDescent="0.25">
      <c r="B8" s="15"/>
      <c r="C8" s="15"/>
      <c r="D8" s="222">
        <v>0</v>
      </c>
      <c r="E8" s="16"/>
      <c r="F8" s="16"/>
      <c r="G8" s="222">
        <v>0</v>
      </c>
    </row>
    <row r="9" spans="1:7" ht="15.75" thickBot="1" x14ac:dyDescent="0.3"/>
    <row r="10" spans="1:7" ht="15.75" thickBot="1" x14ac:dyDescent="0.3">
      <c r="E10" s="657" t="s">
        <v>16</v>
      </c>
      <c r="F10" s="658"/>
      <c r="G10" s="659"/>
    </row>
    <row r="11" spans="1:7" ht="15.75" thickBot="1" x14ac:dyDescent="0.3">
      <c r="E11" s="240" t="s">
        <v>13</v>
      </c>
      <c r="F11" s="238" t="s">
        <v>14</v>
      </c>
      <c r="G11" s="239" t="s">
        <v>15</v>
      </c>
    </row>
    <row r="12" spans="1:7" x14ac:dyDescent="0.25">
      <c r="E12" s="140" t="s">
        <v>315</v>
      </c>
      <c r="F12" s="48">
        <v>4</v>
      </c>
      <c r="G12" s="152">
        <f>F12/F15</f>
        <v>0.36363636363636365</v>
      </c>
    </row>
    <row r="13" spans="1:7" x14ac:dyDescent="0.25">
      <c r="E13" s="142" t="s">
        <v>314</v>
      </c>
      <c r="F13" s="47">
        <v>6</v>
      </c>
      <c r="G13" s="152">
        <f>F13/F15</f>
        <v>0.54545454545454541</v>
      </c>
    </row>
    <row r="14" spans="1:7" ht="15.75" thickBot="1" x14ac:dyDescent="0.3">
      <c r="E14" s="144" t="s">
        <v>313</v>
      </c>
      <c r="F14" s="76">
        <v>1</v>
      </c>
      <c r="G14" s="152">
        <f>F14/F15</f>
        <v>9.0909090909090912E-2</v>
      </c>
    </row>
    <row r="15" spans="1:7" ht="15.75" thickBot="1" x14ac:dyDescent="0.3">
      <c r="E15" s="51" t="s">
        <v>17</v>
      </c>
      <c r="F15" s="52">
        <f>SUM(F12:F14)</f>
        <v>11</v>
      </c>
      <c r="G15" s="153"/>
    </row>
    <row r="16" spans="1:7" ht="15.75" thickBot="1" x14ac:dyDescent="0.3">
      <c r="E16" s="400"/>
      <c r="F16" s="400"/>
      <c r="G16" s="20"/>
    </row>
    <row r="17" spans="5:7" ht="15.75" thickBot="1" x14ac:dyDescent="0.3">
      <c r="E17" s="673" t="s">
        <v>24</v>
      </c>
      <c r="F17" s="674"/>
      <c r="G17" s="675"/>
    </row>
    <row r="18" spans="5:7" ht="15.75" thickBot="1" x14ac:dyDescent="0.3">
      <c r="E18" s="44" t="s">
        <v>3</v>
      </c>
      <c r="F18" s="45" t="s">
        <v>4</v>
      </c>
      <c r="G18" s="46" t="s">
        <v>149</v>
      </c>
    </row>
    <row r="19" spans="5:7" ht="15.75" thickBot="1" x14ac:dyDescent="0.3">
      <c r="E19" s="401">
        <f>E6</f>
        <v>6593224600</v>
      </c>
      <c r="F19" s="402">
        <f>F6</f>
        <v>5729236404</v>
      </c>
      <c r="G19" s="43">
        <f>G6</f>
        <v>0.86895817321314972</v>
      </c>
    </row>
  </sheetData>
  <mergeCells count="3">
    <mergeCell ref="B1:G1"/>
    <mergeCell ref="E10:G10"/>
    <mergeCell ref="E17:G17"/>
  </mergeCells>
  <conditionalFormatting sqref="D6:D7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8"/>
  <sheetViews>
    <sheetView view="pageBreakPreview" zoomScale="73" zoomScaleNormal="66" zoomScaleSheetLayoutView="73" workbookViewId="0">
      <selection activeCell="D15" sqref="D15"/>
    </sheetView>
  </sheetViews>
  <sheetFormatPr baseColWidth="10" defaultColWidth="11.42578125" defaultRowHeight="15" x14ac:dyDescent="0.25"/>
  <cols>
    <col min="1" max="1" width="3" style="6" bestFit="1" customWidth="1"/>
    <col min="2" max="2" width="60.5703125" style="1" customWidth="1"/>
    <col min="3" max="4" width="20.5703125" style="1" customWidth="1"/>
    <col min="5" max="5" width="22" style="3" customWidth="1"/>
    <col min="6" max="6" width="22.7109375" style="3" customWidth="1"/>
    <col min="7" max="7" width="22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76" t="s">
        <v>332</v>
      </c>
      <c r="C1" s="677"/>
      <c r="D1" s="677"/>
      <c r="E1" s="661"/>
      <c r="F1" s="661"/>
      <c r="G1" s="662"/>
    </row>
    <row r="2" spans="1:7" s="2" customFormat="1" ht="81.75" customHeight="1" thickBot="1" x14ac:dyDescent="0.3">
      <c r="A2" s="41"/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2" customFormat="1" ht="61.5" customHeight="1" x14ac:dyDescent="0.25">
      <c r="A3" s="41">
        <v>1</v>
      </c>
      <c r="B3" s="403" t="s">
        <v>78</v>
      </c>
      <c r="C3" s="404">
        <v>1</v>
      </c>
      <c r="D3" s="330">
        <v>1</v>
      </c>
      <c r="E3" s="594">
        <v>13200000</v>
      </c>
      <c r="F3" s="594">
        <v>0</v>
      </c>
      <c r="G3" s="367">
        <f>F3/E3</f>
        <v>0</v>
      </c>
    </row>
    <row r="4" spans="1:7" s="2" customFormat="1" ht="97.5" customHeight="1" thickBot="1" x14ac:dyDescent="0.3">
      <c r="A4" s="41">
        <v>2</v>
      </c>
      <c r="B4" s="406" t="s">
        <v>79</v>
      </c>
      <c r="C4" s="332">
        <v>2</v>
      </c>
      <c r="D4" s="330">
        <v>0.6</v>
      </c>
      <c r="E4" s="594">
        <v>1787095000</v>
      </c>
      <c r="F4" s="594">
        <v>938920600</v>
      </c>
      <c r="G4" s="370">
        <f>F4/E4</f>
        <v>0.52538930498938219</v>
      </c>
    </row>
    <row r="5" spans="1:7" ht="17.100000000000001" customHeight="1" thickBot="1" x14ac:dyDescent="0.3">
      <c r="B5" s="165" t="s">
        <v>0</v>
      </c>
      <c r="C5" s="166">
        <v>3</v>
      </c>
      <c r="D5" s="167">
        <f>SUM(D3:D4)/2</f>
        <v>0.8</v>
      </c>
      <c r="E5" s="168">
        <f>SUM(E3:E4)</f>
        <v>1800295000</v>
      </c>
      <c r="F5" s="505">
        <f>SUM(F3:F4)</f>
        <v>938920600</v>
      </c>
      <c r="G5" s="504">
        <f>F5/E5</f>
        <v>0.52153708142276678</v>
      </c>
    </row>
    <row r="6" spans="1:7" ht="17.100000000000001" hidden="1" customHeight="1" x14ac:dyDescent="0.25">
      <c r="B6" s="84"/>
      <c r="C6" s="106"/>
      <c r="D6" s="96">
        <v>1</v>
      </c>
      <c r="E6" s="107"/>
      <c r="F6" s="107"/>
      <c r="G6" s="108">
        <v>1</v>
      </c>
    </row>
    <row r="7" spans="1:7" hidden="1" x14ac:dyDescent="0.25">
      <c r="B7" s="15"/>
      <c r="C7" s="15"/>
      <c r="D7" s="222">
        <v>0</v>
      </c>
      <c r="E7" s="16"/>
      <c r="F7" s="16"/>
      <c r="G7" s="223">
        <v>0</v>
      </c>
    </row>
    <row r="8" spans="1:7" ht="15.75" thickBot="1" x14ac:dyDescent="0.3"/>
    <row r="9" spans="1:7" ht="15.75" thickBot="1" x14ac:dyDescent="0.3">
      <c r="E9" s="663" t="s">
        <v>16</v>
      </c>
      <c r="F9" s="664"/>
      <c r="G9" s="665"/>
    </row>
    <row r="10" spans="1:7" ht="15.75" thickBot="1" x14ac:dyDescent="0.3">
      <c r="E10" s="128" t="s">
        <v>13</v>
      </c>
      <c r="F10" s="129" t="s">
        <v>14</v>
      </c>
      <c r="G10" s="130" t="s">
        <v>15</v>
      </c>
    </row>
    <row r="11" spans="1:7" x14ac:dyDescent="0.25">
      <c r="E11" s="140" t="s">
        <v>315</v>
      </c>
      <c r="F11" s="147">
        <v>2</v>
      </c>
      <c r="G11" s="23">
        <f>F11/F14</f>
        <v>0.66666666666666663</v>
      </c>
    </row>
    <row r="12" spans="1:7" x14ac:dyDescent="0.25">
      <c r="E12" s="142" t="s">
        <v>314</v>
      </c>
      <c r="F12" s="148"/>
      <c r="G12" s="23">
        <f>F12/F14</f>
        <v>0</v>
      </c>
    </row>
    <row r="13" spans="1:7" ht="15.75" thickBot="1" x14ac:dyDescent="0.3">
      <c r="E13" s="144" t="s">
        <v>313</v>
      </c>
      <c r="F13" s="149">
        <v>1</v>
      </c>
      <c r="G13" s="23">
        <f>F13/F14</f>
        <v>0.33333333333333331</v>
      </c>
    </row>
    <row r="14" spans="1:7" ht="15.75" thickBot="1" x14ac:dyDescent="0.3">
      <c r="E14" s="150" t="s">
        <v>17</v>
      </c>
      <c r="F14" s="151">
        <f>SUM(F11:F13)</f>
        <v>3</v>
      </c>
      <c r="G14" s="50"/>
    </row>
    <row r="15" spans="1:7" ht="15.75" thickBot="1" x14ac:dyDescent="0.3">
      <c r="E15" s="150"/>
      <c r="F15" s="169"/>
      <c r="G15" s="50"/>
    </row>
    <row r="16" spans="1:7" ht="15.75" thickBot="1" x14ac:dyDescent="0.3">
      <c r="E16" s="663" t="s">
        <v>25</v>
      </c>
      <c r="F16" s="664"/>
      <c r="G16" s="665"/>
    </row>
    <row r="17" spans="5:7" ht="15.75" thickBot="1" x14ac:dyDescent="0.3">
      <c r="E17" s="156" t="s">
        <v>3</v>
      </c>
      <c r="F17" s="157" t="s">
        <v>4</v>
      </c>
      <c r="G17" s="30" t="s">
        <v>149</v>
      </c>
    </row>
    <row r="18" spans="5:7" ht="15.75" thickBot="1" x14ac:dyDescent="0.3">
      <c r="E18" s="28">
        <f>E5</f>
        <v>1800295000</v>
      </c>
      <c r="F18" s="158">
        <f>F5</f>
        <v>938920600</v>
      </c>
      <c r="G18" s="29">
        <f>G5</f>
        <v>0.52153708142276678</v>
      </c>
    </row>
  </sheetData>
  <mergeCells count="3">
    <mergeCell ref="B1:G1"/>
    <mergeCell ref="E9:G9"/>
    <mergeCell ref="E16:G16"/>
  </mergeCells>
  <conditionalFormatting sqref="D5:D6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6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5:D7"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7"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5:D7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7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0"/>
  <sheetViews>
    <sheetView view="pageBreakPreview" topLeftCell="A7" zoomScale="70" zoomScaleNormal="68" zoomScaleSheetLayoutView="70" workbookViewId="0">
      <selection activeCell="C33" sqref="C33"/>
    </sheetView>
  </sheetViews>
  <sheetFormatPr baseColWidth="10" defaultColWidth="11.42578125" defaultRowHeight="15" x14ac:dyDescent="0.25"/>
  <cols>
    <col min="1" max="1" width="3" style="1" bestFit="1" customWidth="1"/>
    <col min="2" max="2" width="58.5703125" style="1" customWidth="1"/>
    <col min="3" max="4" width="20.5703125" style="1" customWidth="1"/>
    <col min="5" max="5" width="23.42578125" style="3" customWidth="1"/>
    <col min="6" max="6" width="28.8554687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60" t="s">
        <v>333</v>
      </c>
      <c r="C1" s="661"/>
      <c r="D1" s="661"/>
      <c r="E1" s="661"/>
      <c r="F1" s="661"/>
      <c r="G1" s="662"/>
    </row>
    <row r="2" spans="1:7" s="2" customFormat="1" ht="109.5" customHeight="1" thickBot="1" x14ac:dyDescent="0.3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54" customFormat="1" ht="60.75" customHeight="1" x14ac:dyDescent="0.25">
      <c r="A3" s="53">
        <v>1</v>
      </c>
      <c r="B3" s="318" t="s">
        <v>84</v>
      </c>
      <c r="C3" s="496">
        <v>4</v>
      </c>
      <c r="D3" s="322">
        <v>0.5</v>
      </c>
      <c r="E3" s="595">
        <v>662276000</v>
      </c>
      <c r="F3" s="595">
        <v>0</v>
      </c>
      <c r="G3" s="421">
        <f>F3/E3</f>
        <v>0</v>
      </c>
    </row>
    <row r="4" spans="1:7" s="54" customFormat="1" ht="48" customHeight="1" x14ac:dyDescent="0.25">
      <c r="A4" s="53">
        <v>2</v>
      </c>
      <c r="B4" s="320" t="s">
        <v>85</v>
      </c>
      <c r="C4" s="497">
        <v>6</v>
      </c>
      <c r="D4" s="322">
        <v>0.52280000000000004</v>
      </c>
      <c r="E4" s="595">
        <v>1022527000</v>
      </c>
      <c r="F4" s="595">
        <v>461600000</v>
      </c>
      <c r="G4" s="422">
        <f>F4/E4</f>
        <v>0.45143062236987386</v>
      </c>
    </row>
    <row r="5" spans="1:7" s="54" customFormat="1" ht="49.5" customHeight="1" thickBot="1" x14ac:dyDescent="0.3">
      <c r="A5" s="53">
        <v>3</v>
      </c>
      <c r="B5" s="324" t="s">
        <v>86</v>
      </c>
      <c r="C5" s="498">
        <v>5</v>
      </c>
      <c r="D5" s="322">
        <v>0.11840000000000001</v>
      </c>
      <c r="E5" s="595">
        <v>931200000</v>
      </c>
      <c r="F5" s="595">
        <v>143000000</v>
      </c>
      <c r="G5" s="423">
        <f>F5/E5</f>
        <v>0.15356529209621994</v>
      </c>
    </row>
    <row r="6" spans="1:7" s="54" customFormat="1" ht="35.1" hidden="1" customHeight="1" thickBot="1" x14ac:dyDescent="0.3">
      <c r="A6" s="53"/>
      <c r="B6" s="170"/>
      <c r="C6" s="171"/>
      <c r="D6" s="171"/>
      <c r="E6" s="120"/>
      <c r="F6" s="120"/>
      <c r="G6" s="89" t="e">
        <f>F6/E6</f>
        <v>#DIV/0!</v>
      </c>
    </row>
    <row r="7" spans="1:7" s="54" customFormat="1" ht="24.75" customHeight="1" thickBot="1" x14ac:dyDescent="0.3">
      <c r="A7" s="53"/>
      <c r="B7" s="368" t="s">
        <v>0</v>
      </c>
      <c r="C7" s="382">
        <f>SUM(C3:C6)</f>
        <v>15</v>
      </c>
      <c r="D7" s="383">
        <f>SUM(D3:D6)/3</f>
        <v>0.38040000000000007</v>
      </c>
      <c r="E7" s="503">
        <f>SUM(E3:E5)</f>
        <v>2616003000</v>
      </c>
      <c r="F7" s="500">
        <f>SUM(F3:F5)</f>
        <v>604600000</v>
      </c>
      <c r="G7" s="501">
        <f>F7/E7</f>
        <v>0.23111594290985141</v>
      </c>
    </row>
    <row r="8" spans="1:7" s="54" customFormat="1" hidden="1" x14ac:dyDescent="0.25">
      <c r="A8" s="53"/>
      <c r="B8" s="90"/>
      <c r="C8" s="91"/>
      <c r="D8" s="99">
        <v>1</v>
      </c>
      <c r="E8" s="109"/>
      <c r="F8" s="109"/>
      <c r="G8" s="72">
        <v>1</v>
      </c>
    </row>
    <row r="9" spans="1:7" s="54" customFormat="1" hidden="1" x14ac:dyDescent="0.25">
      <c r="A9" s="53"/>
      <c r="B9" s="55"/>
      <c r="C9" s="55"/>
      <c r="D9" s="225">
        <v>0</v>
      </c>
      <c r="E9" s="55"/>
      <c r="F9" s="55"/>
      <c r="G9" s="225">
        <v>0</v>
      </c>
    </row>
    <row r="10" spans="1:7" s="55" customFormat="1" ht="35.1" customHeight="1" thickBot="1" x14ac:dyDescent="0.3">
      <c r="B10" s="54"/>
      <c r="C10" s="54"/>
      <c r="D10" s="54"/>
      <c r="E10" s="54"/>
      <c r="F10" s="54"/>
      <c r="G10" s="54"/>
    </row>
    <row r="11" spans="1:7" s="55" customFormat="1" ht="25.5" customHeight="1" thickBot="1" x14ac:dyDescent="0.3">
      <c r="E11" s="657" t="s">
        <v>16</v>
      </c>
      <c r="F11" s="658"/>
      <c r="G11" s="659"/>
    </row>
    <row r="12" spans="1:7" s="54" customFormat="1" ht="19.5" customHeight="1" thickBot="1" x14ac:dyDescent="0.3">
      <c r="A12" s="55"/>
      <c r="B12" s="1"/>
      <c r="C12" s="1"/>
      <c r="D12" s="1"/>
      <c r="E12" s="240" t="s">
        <v>13</v>
      </c>
      <c r="F12" s="238" t="s">
        <v>14</v>
      </c>
      <c r="G12" s="239" t="s">
        <v>15</v>
      </c>
    </row>
    <row r="13" spans="1:7" s="55" customFormat="1" ht="13.5" customHeight="1" x14ac:dyDescent="0.25">
      <c r="B13" s="1"/>
      <c r="C13" s="1"/>
      <c r="D13" s="1"/>
      <c r="E13" s="140" t="s">
        <v>315</v>
      </c>
      <c r="F13" s="141">
        <v>5</v>
      </c>
      <c r="G13" s="152">
        <f>F13/F16</f>
        <v>0.33333333333333331</v>
      </c>
    </row>
    <row r="14" spans="1:7" x14ac:dyDescent="0.25">
      <c r="E14" s="142" t="s">
        <v>314</v>
      </c>
      <c r="F14" s="143">
        <v>3</v>
      </c>
      <c r="G14" s="152">
        <f>F14/F16</f>
        <v>0.2</v>
      </c>
    </row>
    <row r="15" spans="1:7" ht="15.75" thickBot="1" x14ac:dyDescent="0.3">
      <c r="E15" s="144" t="s">
        <v>313</v>
      </c>
      <c r="F15" s="145">
        <v>7</v>
      </c>
      <c r="G15" s="152">
        <f>F15/F16</f>
        <v>0.46666666666666667</v>
      </c>
    </row>
    <row r="16" spans="1:7" ht="15.75" thickBot="1" x14ac:dyDescent="0.3">
      <c r="E16" s="345" t="s">
        <v>17</v>
      </c>
      <c r="F16" s="146">
        <f>SUM(F13:F15)</f>
        <v>15</v>
      </c>
      <c r="G16" s="153"/>
    </row>
    <row r="17" spans="5:7" ht="15.75" thickBot="1" x14ac:dyDescent="0.3">
      <c r="E17" s="345"/>
      <c r="F17" s="424"/>
      <c r="G17" s="153"/>
    </row>
    <row r="18" spans="5:7" ht="15.75" thickBot="1" x14ac:dyDescent="0.3">
      <c r="E18" s="657" t="s">
        <v>25</v>
      </c>
      <c r="F18" s="658"/>
      <c r="G18" s="659"/>
    </row>
    <row r="19" spans="5:7" ht="15.75" thickBot="1" x14ac:dyDescent="0.3">
      <c r="E19" s="376" t="s">
        <v>3</v>
      </c>
      <c r="F19" s="377" t="s">
        <v>4</v>
      </c>
      <c r="G19" s="378" t="s">
        <v>149</v>
      </c>
    </row>
    <row r="20" spans="5:7" ht="15.75" thickBot="1" x14ac:dyDescent="0.3">
      <c r="E20" s="347">
        <f>E7</f>
        <v>2616003000</v>
      </c>
      <c r="F20" s="365">
        <f>F7</f>
        <v>604600000</v>
      </c>
      <c r="G20" s="66">
        <f>G7</f>
        <v>0.23111594290985141</v>
      </c>
    </row>
  </sheetData>
  <mergeCells count="3">
    <mergeCell ref="E11:G11"/>
    <mergeCell ref="E18:G18"/>
    <mergeCell ref="B1:G1"/>
  </mergeCells>
  <conditionalFormatting sqref="D6:D8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7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9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38"/>
  <sheetViews>
    <sheetView view="pageBreakPreview" zoomScale="60" zoomScaleNormal="80" workbookViewId="0">
      <selection activeCell="D33" sqref="D33"/>
    </sheetView>
  </sheetViews>
  <sheetFormatPr baseColWidth="10" defaultColWidth="11.42578125" defaultRowHeight="15" x14ac:dyDescent="0.25"/>
  <cols>
    <col min="1" max="1" width="5.85546875" style="121" customWidth="1"/>
    <col min="2" max="2" width="60.5703125" style="1" customWidth="1"/>
    <col min="3" max="3" width="20.5703125" style="1" customWidth="1"/>
    <col min="4" max="4" width="25" style="1" bestFit="1" customWidth="1"/>
    <col min="5" max="5" width="31.5703125" style="40" customWidth="1"/>
    <col min="6" max="6" width="33.140625" style="40" customWidth="1"/>
    <col min="7" max="7" width="28.140625" style="20" customWidth="1"/>
    <col min="8" max="8" width="5.140625" style="1" customWidth="1"/>
    <col min="9" max="16384" width="11.42578125" style="1"/>
  </cols>
  <sheetData>
    <row r="1" spans="1:7" ht="69.75" customHeight="1" thickBot="1" x14ac:dyDescent="0.3">
      <c r="B1" s="660" t="s">
        <v>334</v>
      </c>
      <c r="C1" s="661"/>
      <c r="D1" s="661"/>
      <c r="E1" s="661"/>
      <c r="F1" s="661"/>
      <c r="G1" s="662"/>
    </row>
    <row r="2" spans="1:7" s="2" customFormat="1" ht="102.75" customHeight="1" thickBot="1" x14ac:dyDescent="0.3">
      <c r="A2" s="122"/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41" customFormat="1" ht="36.75" customHeight="1" x14ac:dyDescent="0.25">
      <c r="A3" s="123">
        <v>1</v>
      </c>
      <c r="B3" s="425" t="s">
        <v>128</v>
      </c>
      <c r="C3" s="496">
        <v>8</v>
      </c>
      <c r="D3" s="330">
        <v>0.82669999999999999</v>
      </c>
      <c r="E3" s="607">
        <v>2520807833.71</v>
      </c>
      <c r="F3" s="607">
        <v>2520714958.3699999</v>
      </c>
      <c r="G3" s="329">
        <f>F3/E3</f>
        <v>0.99996315651722512</v>
      </c>
    </row>
    <row r="4" spans="1:7" s="41" customFormat="1" ht="36" customHeight="1" x14ac:dyDescent="0.25">
      <c r="A4" s="123">
        <v>2</v>
      </c>
      <c r="B4" s="426" t="s">
        <v>129</v>
      </c>
      <c r="C4" s="497">
        <v>3</v>
      </c>
      <c r="D4" s="330">
        <v>0.71330000000000005</v>
      </c>
      <c r="E4" s="607">
        <v>265000000</v>
      </c>
      <c r="F4" s="607">
        <v>181400000</v>
      </c>
      <c r="G4" s="331">
        <f t="shared" ref="G4:G22" si="0">F4/E4</f>
        <v>0.68452830188679248</v>
      </c>
    </row>
    <row r="5" spans="1:7" s="6" customFormat="1" ht="27" customHeight="1" x14ac:dyDescent="0.25">
      <c r="A5" s="123">
        <v>3</v>
      </c>
      <c r="B5" s="426" t="s">
        <v>130</v>
      </c>
      <c r="C5" s="497">
        <v>4</v>
      </c>
      <c r="D5" s="330">
        <v>0.9</v>
      </c>
      <c r="E5" s="593">
        <v>1018421180</v>
      </c>
      <c r="F5" s="593">
        <v>1017421180</v>
      </c>
      <c r="G5" s="331">
        <f t="shared" si="0"/>
        <v>0.99901808797809954</v>
      </c>
    </row>
    <row r="6" spans="1:7" s="6" customFormat="1" ht="42.75" customHeight="1" x14ac:dyDescent="0.25">
      <c r="A6" s="123">
        <v>4</v>
      </c>
      <c r="B6" s="426" t="s">
        <v>131</v>
      </c>
      <c r="C6" s="497">
        <v>2</v>
      </c>
      <c r="D6" s="330">
        <v>0.9</v>
      </c>
      <c r="E6" s="608">
        <v>280500000</v>
      </c>
      <c r="F6" s="608">
        <v>280500000</v>
      </c>
      <c r="G6" s="331">
        <f t="shared" si="0"/>
        <v>1</v>
      </c>
    </row>
    <row r="7" spans="1:7" s="6" customFormat="1" ht="20.100000000000001" customHeight="1" x14ac:dyDescent="0.25">
      <c r="A7" s="123">
        <v>5</v>
      </c>
      <c r="B7" s="426" t="s">
        <v>132</v>
      </c>
      <c r="C7" s="497">
        <v>2</v>
      </c>
      <c r="D7" s="330">
        <v>0.95</v>
      </c>
      <c r="E7" s="593">
        <v>43000000</v>
      </c>
      <c r="F7" s="593">
        <v>36300000</v>
      </c>
      <c r="G7" s="331">
        <f t="shared" si="0"/>
        <v>0.84418604651162787</v>
      </c>
    </row>
    <row r="8" spans="1:7" s="6" customFormat="1" ht="20.100000000000001" customHeight="1" x14ac:dyDescent="0.25">
      <c r="A8" s="123">
        <v>6</v>
      </c>
      <c r="B8" s="426" t="s">
        <v>133</v>
      </c>
      <c r="C8" s="497">
        <v>2</v>
      </c>
      <c r="D8" s="330">
        <v>0.5</v>
      </c>
      <c r="E8" s="608">
        <v>56000000</v>
      </c>
      <c r="F8" s="608">
        <v>52000000</v>
      </c>
      <c r="G8" s="331">
        <f t="shared" si="0"/>
        <v>0.9285714285714286</v>
      </c>
    </row>
    <row r="9" spans="1:7" s="6" customFormat="1" ht="20.100000000000001" customHeight="1" x14ac:dyDescent="0.25">
      <c r="A9" s="123">
        <v>7</v>
      </c>
      <c r="B9" s="426" t="s">
        <v>134</v>
      </c>
      <c r="C9" s="497">
        <v>4</v>
      </c>
      <c r="D9" s="330">
        <v>0.85</v>
      </c>
      <c r="E9" s="608">
        <v>95000000</v>
      </c>
      <c r="F9" s="608">
        <v>92000000</v>
      </c>
      <c r="G9" s="331">
        <f t="shared" si="0"/>
        <v>0.96842105263157896</v>
      </c>
    </row>
    <row r="10" spans="1:7" s="6" customFormat="1" ht="20.100000000000001" customHeight="1" x14ac:dyDescent="0.25">
      <c r="A10" s="123">
        <v>8</v>
      </c>
      <c r="B10" s="426" t="s">
        <v>135</v>
      </c>
      <c r="C10" s="497">
        <v>3</v>
      </c>
      <c r="D10" s="330">
        <v>0.69520000000000004</v>
      </c>
      <c r="E10" s="593">
        <f>30000000</f>
        <v>30000000</v>
      </c>
      <c r="F10" s="593">
        <v>29000000</v>
      </c>
      <c r="G10" s="331">
        <f t="shared" si="0"/>
        <v>0.96666666666666667</v>
      </c>
    </row>
    <row r="11" spans="1:7" s="6" customFormat="1" ht="20.100000000000001" customHeight="1" x14ac:dyDescent="0.25">
      <c r="A11" s="123">
        <v>9</v>
      </c>
      <c r="B11" s="426" t="s">
        <v>136</v>
      </c>
      <c r="C11" s="497">
        <v>9</v>
      </c>
      <c r="D11" s="330">
        <v>0.56110000000000004</v>
      </c>
      <c r="E11" s="609">
        <v>1734278168</v>
      </c>
      <c r="F11" s="609">
        <v>1536700000</v>
      </c>
      <c r="G11" s="331">
        <f t="shared" si="0"/>
        <v>0.88607469571744046</v>
      </c>
    </row>
    <row r="12" spans="1:7" s="6" customFormat="1" ht="20.100000000000001" customHeight="1" x14ac:dyDescent="0.25">
      <c r="A12" s="123">
        <v>10</v>
      </c>
      <c r="B12" s="426" t="s">
        <v>137</v>
      </c>
      <c r="C12" s="497">
        <v>9</v>
      </c>
      <c r="D12" s="330">
        <v>0.81110000000000004</v>
      </c>
      <c r="E12" s="608">
        <v>40000000</v>
      </c>
      <c r="F12" s="608">
        <v>33000000</v>
      </c>
      <c r="G12" s="331">
        <f t="shared" si="0"/>
        <v>0.82499999999999996</v>
      </c>
    </row>
    <row r="13" spans="1:7" s="6" customFormat="1" ht="44.45" customHeight="1" x14ac:dyDescent="0.25">
      <c r="A13" s="123">
        <v>11</v>
      </c>
      <c r="B13" s="426" t="s">
        <v>138</v>
      </c>
      <c r="C13" s="497">
        <v>5</v>
      </c>
      <c r="D13" s="330">
        <v>0.92669999999999997</v>
      </c>
      <c r="E13" s="593">
        <v>1236513933</v>
      </c>
      <c r="F13" s="593">
        <v>14850000</v>
      </c>
      <c r="G13" s="331">
        <f>F13/E13</f>
        <v>1.2009569486994208E-2</v>
      </c>
    </row>
    <row r="14" spans="1:7" s="6" customFormat="1" ht="27.6" customHeight="1" x14ac:dyDescent="0.25">
      <c r="A14" s="123">
        <v>12</v>
      </c>
      <c r="B14" s="426" t="s">
        <v>139</v>
      </c>
      <c r="C14" s="497">
        <v>2</v>
      </c>
      <c r="D14" s="330">
        <v>0.875</v>
      </c>
      <c r="E14" s="593">
        <v>50000000</v>
      </c>
      <c r="F14" s="593">
        <v>33000000</v>
      </c>
      <c r="G14" s="331">
        <f t="shared" si="0"/>
        <v>0.66</v>
      </c>
    </row>
    <row r="15" spans="1:7" s="6" customFormat="1" ht="35.1" customHeight="1" x14ac:dyDescent="0.25">
      <c r="A15" s="123">
        <v>13</v>
      </c>
      <c r="B15" s="426" t="s">
        <v>140</v>
      </c>
      <c r="C15" s="497">
        <v>11</v>
      </c>
      <c r="D15" s="330">
        <v>0.2409</v>
      </c>
      <c r="E15" s="593">
        <f>15000000</f>
        <v>15000000</v>
      </c>
      <c r="F15" s="593">
        <v>15000000</v>
      </c>
      <c r="G15" s="331">
        <f t="shared" si="0"/>
        <v>1</v>
      </c>
    </row>
    <row r="16" spans="1:7" s="6" customFormat="1" ht="30" customHeight="1" x14ac:dyDescent="0.25">
      <c r="A16" s="123">
        <v>14</v>
      </c>
      <c r="B16" s="426" t="s">
        <v>141</v>
      </c>
      <c r="C16" s="497">
        <v>12</v>
      </c>
      <c r="D16" s="330">
        <v>0.91249999999999998</v>
      </c>
      <c r="E16" s="608">
        <v>842371616</v>
      </c>
      <c r="F16" s="608">
        <v>842371616</v>
      </c>
      <c r="G16" s="331">
        <f t="shared" si="0"/>
        <v>1</v>
      </c>
    </row>
    <row r="17" spans="1:10" s="6" customFormat="1" ht="20.100000000000001" customHeight="1" x14ac:dyDescent="0.25">
      <c r="A17" s="123">
        <v>15</v>
      </c>
      <c r="B17" s="426" t="s">
        <v>142</v>
      </c>
      <c r="C17" s="497">
        <v>1</v>
      </c>
      <c r="D17" s="330">
        <v>0.8</v>
      </c>
      <c r="E17" s="593">
        <v>27000000</v>
      </c>
      <c r="F17" s="593">
        <v>22500000</v>
      </c>
      <c r="G17" s="331">
        <f t="shared" si="0"/>
        <v>0.83333333333333337</v>
      </c>
    </row>
    <row r="18" spans="1:10" s="6" customFormat="1" ht="20.100000000000001" customHeight="1" x14ac:dyDescent="0.25">
      <c r="A18" s="123">
        <v>16</v>
      </c>
      <c r="B18" s="426" t="s">
        <v>143</v>
      </c>
      <c r="C18" s="497">
        <v>18</v>
      </c>
      <c r="D18" s="330">
        <v>0.53549999999999998</v>
      </c>
      <c r="E18" s="593">
        <v>680000000</v>
      </c>
      <c r="F18" s="593">
        <v>502200000</v>
      </c>
      <c r="G18" s="331">
        <f t="shared" si="0"/>
        <v>0.73852941176470588</v>
      </c>
    </row>
    <row r="19" spans="1:10" s="6" customFormat="1" ht="20.100000000000001" customHeight="1" x14ac:dyDescent="0.25">
      <c r="A19" s="123">
        <v>17</v>
      </c>
      <c r="B19" s="426" t="s">
        <v>144</v>
      </c>
      <c r="C19" s="497">
        <v>4</v>
      </c>
      <c r="D19" s="330">
        <v>0.375</v>
      </c>
      <c r="E19" s="593">
        <v>96600000</v>
      </c>
      <c r="F19" s="593">
        <v>96600000</v>
      </c>
      <c r="G19" s="331">
        <f t="shared" si="0"/>
        <v>1</v>
      </c>
    </row>
    <row r="20" spans="1:10" s="6" customFormat="1" ht="20.100000000000001" customHeight="1" x14ac:dyDescent="0.25">
      <c r="A20" s="123">
        <v>18</v>
      </c>
      <c r="B20" s="426" t="s">
        <v>145</v>
      </c>
      <c r="C20" s="497">
        <v>15</v>
      </c>
      <c r="D20" s="330">
        <v>0.5333</v>
      </c>
      <c r="E20" s="608">
        <v>789423465</v>
      </c>
      <c r="F20" s="608">
        <v>648028296</v>
      </c>
      <c r="G20" s="331">
        <f t="shared" si="0"/>
        <v>0.82088805911032803</v>
      </c>
    </row>
    <row r="21" spans="1:10" s="6" customFormat="1" ht="20.100000000000001" customHeight="1" x14ac:dyDescent="0.25">
      <c r="A21" s="123">
        <v>19</v>
      </c>
      <c r="B21" s="426" t="s">
        <v>146</v>
      </c>
      <c r="C21" s="497">
        <v>9</v>
      </c>
      <c r="D21" s="330">
        <v>0.50719999999999998</v>
      </c>
      <c r="E21" s="593">
        <v>129000000</v>
      </c>
      <c r="F21" s="593">
        <v>127100000</v>
      </c>
      <c r="G21" s="331">
        <f t="shared" si="0"/>
        <v>0.98527131782945732</v>
      </c>
    </row>
    <row r="22" spans="1:10" s="6" customFormat="1" ht="20.100000000000001" customHeight="1" thickBot="1" x14ac:dyDescent="0.3">
      <c r="A22" s="123">
        <v>20</v>
      </c>
      <c r="B22" s="446" t="s">
        <v>147</v>
      </c>
      <c r="C22" s="610">
        <v>1</v>
      </c>
      <c r="D22" s="598">
        <v>0.5</v>
      </c>
      <c r="E22" s="608">
        <v>22984753</v>
      </c>
      <c r="F22" s="608">
        <v>0</v>
      </c>
      <c r="G22" s="611">
        <f t="shared" si="0"/>
        <v>0</v>
      </c>
    </row>
    <row r="23" spans="1:10" s="6" customFormat="1" ht="18.75" thickBot="1" x14ac:dyDescent="0.3">
      <c r="A23" s="124"/>
      <c r="B23" s="549" t="s">
        <v>0</v>
      </c>
      <c r="C23" s="612">
        <f>SUM(C3:C22)</f>
        <v>124</v>
      </c>
      <c r="D23" s="613">
        <f>SUM(D3:D22)/20</f>
        <v>0.69567499999999993</v>
      </c>
      <c r="E23" s="614">
        <f>SUM(E3:E22)</f>
        <v>9971900948.7099991</v>
      </c>
      <c r="F23" s="614">
        <f>SUM(F3:F22)</f>
        <v>8080686050.3699999</v>
      </c>
      <c r="G23" s="440">
        <f>F23/E23</f>
        <v>0.81034559929271521</v>
      </c>
      <c r="I23" s="42"/>
      <c r="J23" s="49"/>
    </row>
    <row r="24" spans="1:10" s="6" customFormat="1" ht="14.1" hidden="1" customHeight="1" x14ac:dyDescent="0.25">
      <c r="A24" s="124"/>
      <c r="B24" s="95"/>
      <c r="C24" s="126"/>
      <c r="D24" s="96">
        <v>1</v>
      </c>
      <c r="E24" s="127"/>
      <c r="F24" s="127"/>
      <c r="G24" s="96">
        <v>1</v>
      </c>
      <c r="I24" s="42"/>
      <c r="J24" s="49"/>
    </row>
    <row r="25" spans="1:10" s="6" customFormat="1" ht="14.1" hidden="1" customHeight="1" x14ac:dyDescent="0.25">
      <c r="A25" s="124"/>
      <c r="B25" s="95"/>
      <c r="C25" s="126"/>
      <c r="D25" s="96">
        <v>0</v>
      </c>
      <c r="E25" s="127"/>
      <c r="F25" s="127"/>
      <c r="G25" s="96">
        <v>0</v>
      </c>
      <c r="I25" s="42"/>
      <c r="J25" s="49"/>
    </row>
    <row r="26" spans="1:10" ht="17.100000000000001" customHeight="1" x14ac:dyDescent="0.25">
      <c r="E26" s="38"/>
      <c r="F26" s="38"/>
      <c r="G26" s="36"/>
      <c r="I26" s="35"/>
    </row>
    <row r="27" spans="1:10" ht="17.100000000000001" customHeight="1" x14ac:dyDescent="0.25">
      <c r="B27" s="25"/>
      <c r="C27" s="25"/>
      <c r="D27" s="25"/>
      <c r="E27" s="38"/>
      <c r="F27" s="38"/>
      <c r="G27" s="36"/>
      <c r="I27" s="35"/>
    </row>
    <row r="28" spans="1:10" ht="15.75" thickBot="1" x14ac:dyDescent="0.3">
      <c r="E28" s="39"/>
      <c r="F28" s="39"/>
      <c r="G28" s="37"/>
    </row>
    <row r="29" spans="1:10" x14ac:dyDescent="0.25">
      <c r="B29" s="15"/>
      <c r="C29" s="15"/>
      <c r="D29" s="15"/>
      <c r="E29" s="678" t="s">
        <v>16</v>
      </c>
      <c r="F29" s="679"/>
      <c r="G29" s="680"/>
    </row>
    <row r="30" spans="1:10" x14ac:dyDescent="0.25">
      <c r="E30" s="68" t="s">
        <v>13</v>
      </c>
      <c r="F30" s="67" t="s">
        <v>14</v>
      </c>
      <c r="G30" s="69" t="s">
        <v>15</v>
      </c>
    </row>
    <row r="31" spans="1:10" x14ac:dyDescent="0.25">
      <c r="B31" s="15"/>
      <c r="C31" s="15"/>
      <c r="D31" s="15"/>
      <c r="E31" s="140" t="s">
        <v>315</v>
      </c>
      <c r="F31" s="172">
        <v>60</v>
      </c>
      <c r="G31" s="24">
        <f>F31/F34</f>
        <v>0.4838709677419355</v>
      </c>
    </row>
    <row r="32" spans="1:10" s="18" customFormat="1" x14ac:dyDescent="0.25">
      <c r="A32" s="125"/>
      <c r="B32" s="34"/>
      <c r="C32" s="34"/>
      <c r="D32" s="34"/>
      <c r="E32" s="142" t="s">
        <v>314</v>
      </c>
      <c r="F32" s="148">
        <v>49</v>
      </c>
      <c r="G32" s="24">
        <f>F32/F34</f>
        <v>0.39516129032258063</v>
      </c>
    </row>
    <row r="33" spans="1:9" s="18" customFormat="1" ht="15.75" thickBot="1" x14ac:dyDescent="0.3">
      <c r="A33" s="125"/>
      <c r="E33" s="144" t="s">
        <v>313</v>
      </c>
      <c r="F33" s="149">
        <v>15</v>
      </c>
      <c r="G33" s="173">
        <f>F33/F34</f>
        <v>0.12096774193548387</v>
      </c>
    </row>
    <row r="34" spans="1:9" ht="15.75" thickBot="1" x14ac:dyDescent="0.3">
      <c r="E34" s="150" t="s">
        <v>17</v>
      </c>
      <c r="F34" s="176">
        <f>SUM(F31:F33)</f>
        <v>124</v>
      </c>
      <c r="G34" s="177"/>
    </row>
    <row r="35" spans="1:9" ht="15.75" thickBot="1" x14ac:dyDescent="0.3">
      <c r="D35" s="22"/>
      <c r="E35" s="174"/>
      <c r="F35" s="175"/>
      <c r="G35" s="50"/>
      <c r="H35" s="22"/>
      <c r="I35" s="22"/>
    </row>
    <row r="36" spans="1:9" ht="15.75" thickBot="1" x14ac:dyDescent="0.3">
      <c r="E36" s="663" t="s">
        <v>7</v>
      </c>
      <c r="F36" s="664"/>
      <c r="G36" s="665"/>
    </row>
    <row r="37" spans="1:9" ht="15.75" thickBot="1" x14ac:dyDescent="0.3">
      <c r="E37" s="156" t="s">
        <v>3</v>
      </c>
      <c r="F37" s="157" t="s">
        <v>4</v>
      </c>
      <c r="G37" s="30" t="s">
        <v>149</v>
      </c>
    </row>
    <row r="38" spans="1:9" ht="15.75" thickBot="1" x14ac:dyDescent="0.3">
      <c r="E38" s="28">
        <f>E23</f>
        <v>9971900948.7099991</v>
      </c>
      <c r="F38" s="158">
        <f>F23</f>
        <v>8080686050.3699999</v>
      </c>
      <c r="G38" s="29">
        <f>F38/E38</f>
        <v>0.81034559929271521</v>
      </c>
    </row>
  </sheetData>
  <protectedRanges>
    <protectedRange sqref="E5:E22" name="Rango5_1_1"/>
    <protectedRange sqref="F5:F22" name="Rango2_1_1"/>
  </protectedRanges>
  <mergeCells count="3">
    <mergeCell ref="B1:G1"/>
    <mergeCell ref="E36:G36"/>
    <mergeCell ref="E29:G29"/>
  </mergeCells>
  <conditionalFormatting sqref="D23:D25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3:D25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5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60"/>
  <sheetViews>
    <sheetView view="pageBreakPreview" topLeftCell="A7" zoomScale="60" zoomScaleNormal="70" workbookViewId="0">
      <selection activeCell="D24" sqref="D24"/>
    </sheetView>
  </sheetViews>
  <sheetFormatPr baseColWidth="10" defaultColWidth="11.42578125" defaultRowHeight="15" x14ac:dyDescent="0.25"/>
  <cols>
    <col min="1" max="1" width="3.42578125" style="1" customWidth="1"/>
    <col min="2" max="2" width="67" style="1" customWidth="1"/>
    <col min="3" max="3" width="20.7109375" style="1" customWidth="1"/>
    <col min="4" max="4" width="22.42578125" style="1" customWidth="1"/>
    <col min="5" max="5" width="29" style="64" customWidth="1"/>
    <col min="6" max="6" width="30" style="64" customWidth="1"/>
    <col min="7" max="7" width="25.285156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75" customHeight="1" thickBot="1" x14ac:dyDescent="0.3">
      <c r="B1" s="648" t="s">
        <v>317</v>
      </c>
      <c r="C1" s="649"/>
      <c r="D1" s="649"/>
      <c r="E1" s="649"/>
      <c r="F1" s="649"/>
      <c r="G1" s="650"/>
    </row>
    <row r="2" spans="1:7" s="2" customFormat="1" ht="113.25" customHeight="1" thickBot="1" x14ac:dyDescent="0.3">
      <c r="B2" s="131" t="s">
        <v>1</v>
      </c>
      <c r="C2" s="132" t="s">
        <v>54</v>
      </c>
      <c r="D2" s="132" t="s">
        <v>62</v>
      </c>
      <c r="E2" s="133" t="s">
        <v>56</v>
      </c>
      <c r="F2" s="134" t="s">
        <v>57</v>
      </c>
      <c r="G2" s="135" t="s">
        <v>55</v>
      </c>
    </row>
    <row r="3" spans="1:7" s="2" customFormat="1" ht="21" customHeight="1" x14ac:dyDescent="0.25">
      <c r="A3" s="5">
        <v>1</v>
      </c>
      <c r="B3" s="261" t="s">
        <v>5</v>
      </c>
      <c r="C3" s="262">
        <f>'1.DESPACHO'!C9</f>
        <v>26</v>
      </c>
      <c r="D3" s="263">
        <f>'1.DESPACHO'!D9</f>
        <v>0.67371666666666663</v>
      </c>
      <c r="E3" s="313">
        <f>'1.DESPACHO'!E9</f>
        <v>2624119422</v>
      </c>
      <c r="F3" s="313">
        <f>'1.DESPACHO'!F9</f>
        <v>1817510967</v>
      </c>
      <c r="G3" s="264">
        <f>'1.DESPACHO'!G9</f>
        <v>0.69261747455638478</v>
      </c>
    </row>
    <row r="4" spans="1:7" s="2" customFormat="1" ht="21" customHeight="1" x14ac:dyDescent="0.25">
      <c r="A4" s="5">
        <v>2</v>
      </c>
      <c r="B4" s="265" t="s">
        <v>43</v>
      </c>
      <c r="C4" s="266">
        <f>'2.1 GOBIERNO Y CONVIVENCIA'!C18</f>
        <v>51</v>
      </c>
      <c r="D4" s="267">
        <f>'2.1 GOBIERNO Y CONVIVENCIA'!D18</f>
        <v>0.56013571428571429</v>
      </c>
      <c r="E4" s="314">
        <f>'2.1 GOBIERNO Y CONVIVENCIA'!E18</f>
        <v>23562770942</v>
      </c>
      <c r="F4" s="314">
        <f>'2.1 GOBIERNO Y CONVIVENCIA'!F18</f>
        <v>8183082061</v>
      </c>
      <c r="G4" s="268">
        <f>'2.1 GOBIERNO Y CONVIVENCIA'!G18</f>
        <v>0.34728861393860422</v>
      </c>
    </row>
    <row r="5" spans="1:7" s="2" customFormat="1" ht="21" customHeight="1" x14ac:dyDescent="0.25">
      <c r="A5" s="5">
        <v>3</v>
      </c>
      <c r="B5" s="265" t="s">
        <v>42</v>
      </c>
      <c r="C5" s="266">
        <f>'2.2 DESARROLLO SOCIAL'!C21</f>
        <v>349</v>
      </c>
      <c r="D5" s="267">
        <f>'2.2 DESARROLLO SOCIAL'!D21</f>
        <v>0.43439411764705887</v>
      </c>
      <c r="E5" s="314">
        <f>'2.2 DESARROLLO SOCIAL'!E21</f>
        <v>18647276712</v>
      </c>
      <c r="F5" s="314">
        <f>'2.2 DESARROLLO SOCIAL'!F21</f>
        <v>6666604042</v>
      </c>
      <c r="G5" s="268">
        <f>'2.2 DESARROLLO SOCIAL'!G21</f>
        <v>0.35751086579360242</v>
      </c>
    </row>
    <row r="6" spans="1:7" s="2" customFormat="1" ht="21" customHeight="1" x14ac:dyDescent="0.25">
      <c r="A6" s="5">
        <v>4</v>
      </c>
      <c r="B6" s="265" t="s">
        <v>41</v>
      </c>
      <c r="C6" s="266">
        <f>'2.3 SALUD'!C26</f>
        <v>118</v>
      </c>
      <c r="D6" s="267">
        <f>'2.3 SALUD'!D26</f>
        <v>0.61805909090909084</v>
      </c>
      <c r="E6" s="314">
        <f>'2.3 SALUD'!E26</f>
        <v>156124616195</v>
      </c>
      <c r="F6" s="314">
        <f>'2.3 SALUD'!F26</f>
        <v>143622921367</v>
      </c>
      <c r="G6" s="268">
        <f>'2.3 SALUD'!G26</f>
        <v>0.91992489632521912</v>
      </c>
    </row>
    <row r="7" spans="1:7" s="2" customFormat="1" ht="21" customHeight="1" x14ac:dyDescent="0.25">
      <c r="A7" s="5">
        <v>5</v>
      </c>
      <c r="B7" s="265" t="s">
        <v>44</v>
      </c>
      <c r="C7" s="266">
        <f>'2.4 DESARROLLO ECONOMICO'!C7</f>
        <v>33</v>
      </c>
      <c r="D7" s="267">
        <f>'2.4 DESARROLLO ECONOMICO'!D7</f>
        <v>0.75522500000000004</v>
      </c>
      <c r="E7" s="314">
        <f>'2.4 DESARROLLO ECONOMICO'!E7</f>
        <v>3134963562</v>
      </c>
      <c r="F7" s="314">
        <f>'2.4 DESARROLLO ECONOMICO'!F7</f>
        <v>1974203897</v>
      </c>
      <c r="G7" s="268">
        <f>'2.4 DESARROLLO ECONOMICO'!G7</f>
        <v>0.62973743010286387</v>
      </c>
    </row>
    <row r="8" spans="1:7" s="2" customFormat="1" ht="21" customHeight="1" x14ac:dyDescent="0.25">
      <c r="A8" s="5">
        <v>6</v>
      </c>
      <c r="B8" s="265" t="s">
        <v>45</v>
      </c>
      <c r="C8" s="266">
        <f>'2.5 EDUCACION'!C41</f>
        <v>142</v>
      </c>
      <c r="D8" s="267">
        <f>'2.5 EDUCACION'!D41</f>
        <v>0.73402162162162166</v>
      </c>
      <c r="E8" s="314">
        <f>'2.5 EDUCACION'!E41</f>
        <v>117033455725</v>
      </c>
      <c r="F8" s="314">
        <f>'2.5 EDUCACION'!F41</f>
        <v>86194371046</v>
      </c>
      <c r="G8" s="268">
        <f>'2.5 EDUCACION'!G41</f>
        <v>0.73649342841362975</v>
      </c>
    </row>
    <row r="9" spans="1:7" s="2" customFormat="1" ht="21" customHeight="1" x14ac:dyDescent="0.25">
      <c r="A9" s="5">
        <v>7</v>
      </c>
      <c r="B9" s="265" t="s">
        <v>40</v>
      </c>
      <c r="C9" s="266">
        <f>'2.6 INFRAESTRUCTURA'!C24</f>
        <v>71</v>
      </c>
      <c r="D9" s="269">
        <f>'2.6 INFRAESTRUCTURA'!D24</f>
        <v>0.33568571428571425</v>
      </c>
      <c r="E9" s="314">
        <f>'2.6 INFRAESTRUCTURA'!E24</f>
        <v>122714102073</v>
      </c>
      <c r="F9" s="314">
        <f>'2.6 INFRAESTRUCTURA'!F24</f>
        <v>11478332721</v>
      </c>
      <c r="G9" s="270">
        <f>'2.6 INFRAESTRUCTURA'!G24</f>
        <v>9.3537193583275252E-2</v>
      </c>
    </row>
    <row r="10" spans="1:7" s="2" customFormat="1" ht="21" customHeight="1" x14ac:dyDescent="0.25">
      <c r="A10" s="5">
        <v>8</v>
      </c>
      <c r="B10" s="265" t="s">
        <v>39</v>
      </c>
      <c r="C10" s="266">
        <f>'2.7 TRANSITO'!C7</f>
        <v>15</v>
      </c>
      <c r="D10" s="267">
        <f>'2.7 TRANSITO'!D7</f>
        <v>0.30837500000000001</v>
      </c>
      <c r="E10" s="314">
        <f>'2.7 TRANSITO'!E7</f>
        <v>10528227653</v>
      </c>
      <c r="F10" s="314">
        <f>'2.7 TRANSITO'!F7</f>
        <v>3825583788</v>
      </c>
      <c r="G10" s="268">
        <f>'2.7 TRANSITO'!G7</f>
        <v>0.36336446304995185</v>
      </c>
    </row>
    <row r="11" spans="1:7" ht="21" customHeight="1" x14ac:dyDescent="0.25">
      <c r="A11" s="5">
        <v>9</v>
      </c>
      <c r="B11" s="271" t="s">
        <v>38</v>
      </c>
      <c r="C11" s="266">
        <f>'2.8 TICS'!C8</f>
        <v>12</v>
      </c>
      <c r="D11" s="267">
        <f>'2.8 TICS'!D8</f>
        <v>0.64119999999999999</v>
      </c>
      <c r="E11" s="314">
        <f>'2.7 TRANSITO'!E7</f>
        <v>10528227653</v>
      </c>
      <c r="F11" s="314">
        <f>'2.8 TICS'!F8</f>
        <v>1546116326</v>
      </c>
      <c r="G11" s="268">
        <f>'2.8 TICS'!G8</f>
        <v>0.51700133168887608</v>
      </c>
    </row>
    <row r="12" spans="1:7" ht="21" customHeight="1" x14ac:dyDescent="0.25">
      <c r="A12" s="5">
        <v>12</v>
      </c>
      <c r="B12" s="271" t="s">
        <v>177</v>
      </c>
      <c r="C12" s="266">
        <f>'2.9 HACIENDA'!C6</f>
        <v>32</v>
      </c>
      <c r="D12" s="267">
        <f>'2.9 HACIENDA'!D6</f>
        <v>0.6133333333333334</v>
      </c>
      <c r="E12" s="314">
        <f>'2.9 HACIENDA'!E6</f>
        <v>14641167771</v>
      </c>
      <c r="F12" s="314">
        <f>'2.9 HACIENDA'!F6</f>
        <v>9085108251</v>
      </c>
      <c r="G12" s="268">
        <f>'2.9 HACIENDA'!G6</f>
        <v>0.62051800738155749</v>
      </c>
    </row>
    <row r="13" spans="1:7" ht="21" customHeight="1" x14ac:dyDescent="0.25">
      <c r="A13" s="5">
        <v>10</v>
      </c>
      <c r="B13" s="271" t="s">
        <v>37</v>
      </c>
      <c r="C13" s="266">
        <f>'3.1 FORTALECIMIENTO INSTITUCION'!C6</f>
        <v>11</v>
      </c>
      <c r="D13" s="267">
        <f>'3.1 FORTALECIMIENTO INSTITUCION'!D6</f>
        <v>0.35743333333333327</v>
      </c>
      <c r="E13" s="314">
        <f>'3.1 FORTALECIMIENTO INSTITUCION'!E6</f>
        <v>6593224600</v>
      </c>
      <c r="F13" s="314">
        <f>'3.1 FORTALECIMIENTO INSTITUCION'!F6</f>
        <v>5729236404</v>
      </c>
      <c r="G13" s="268">
        <f>'3.1 FORTALECIMIENTO INSTITUCION'!G6</f>
        <v>0.86895817321314972</v>
      </c>
    </row>
    <row r="14" spans="1:7" ht="21" customHeight="1" x14ac:dyDescent="0.25">
      <c r="A14" s="5">
        <v>11</v>
      </c>
      <c r="B14" s="271" t="s">
        <v>36</v>
      </c>
      <c r="C14" s="266">
        <f>'3.2 JURIDICA'!C5</f>
        <v>3</v>
      </c>
      <c r="D14" s="267">
        <f>'3.2 JURIDICA'!D5</f>
        <v>0.8</v>
      </c>
      <c r="E14" s="314">
        <f>'3.2 JURIDICA'!E5</f>
        <v>1800295000</v>
      </c>
      <c r="F14" s="314">
        <f>'3.2 JURIDICA'!F5</f>
        <v>938920600</v>
      </c>
      <c r="G14" s="268">
        <f>'3.2 JURIDICA'!G5</f>
        <v>0.52153708142276678</v>
      </c>
    </row>
    <row r="15" spans="1:7" ht="21" customHeight="1" x14ac:dyDescent="0.25">
      <c r="A15" s="5">
        <v>13</v>
      </c>
      <c r="B15" s="271" t="s">
        <v>35</v>
      </c>
      <c r="C15" s="266">
        <f>'3.4 BIENES Y SUMINISTROS'!C7</f>
        <v>15</v>
      </c>
      <c r="D15" s="267">
        <f>'3.4 BIENES Y SUMINISTROS'!D7</f>
        <v>0.38040000000000007</v>
      </c>
      <c r="E15" s="314">
        <f>'3.4 BIENES Y SUMINISTROS'!E7</f>
        <v>2616003000</v>
      </c>
      <c r="F15" s="314">
        <f>'3.4 BIENES Y SUMINISTROS'!F7</f>
        <v>604600000</v>
      </c>
      <c r="G15" s="268">
        <f>'3.4 BIENES Y SUMINISTROS'!G7</f>
        <v>0.23111594290985141</v>
      </c>
    </row>
    <row r="16" spans="1:7" ht="21" customHeight="1" x14ac:dyDescent="0.25">
      <c r="A16" s="5">
        <v>14</v>
      </c>
      <c r="B16" s="271" t="s">
        <v>46</v>
      </c>
      <c r="C16" s="266">
        <f>'3.5 PLANEACION'!C23</f>
        <v>124</v>
      </c>
      <c r="D16" s="267">
        <f>'3.5 PLANEACION'!D23</f>
        <v>0.69567499999999993</v>
      </c>
      <c r="E16" s="314">
        <f>'3.5 PLANEACION'!E23</f>
        <v>9971900948.7099991</v>
      </c>
      <c r="F16" s="314">
        <f>'3.5 PLANEACION'!F23</f>
        <v>8080686050.3699999</v>
      </c>
      <c r="G16" s="268">
        <f>'3.5 PLANEACION'!G23</f>
        <v>0.81034559929271521</v>
      </c>
    </row>
    <row r="17" spans="1:8" ht="21" customHeight="1" x14ac:dyDescent="0.25">
      <c r="A17" s="5">
        <v>15</v>
      </c>
      <c r="B17" s="271" t="s">
        <v>34</v>
      </c>
      <c r="C17" s="266">
        <f>'3.6 CONTROL INTERNO'!C6</f>
        <v>7</v>
      </c>
      <c r="D17" s="267">
        <f>'3.6 CONTROL INTERNO'!D6</f>
        <v>0.6008</v>
      </c>
      <c r="E17" s="314">
        <f>'3.6 CONTROL INTERNO'!E6</f>
        <v>527079659</v>
      </c>
      <c r="F17" s="314">
        <f>'3.6 CONTROL INTERNO'!F6</f>
        <v>351000000</v>
      </c>
      <c r="G17" s="268">
        <f>'3.6 CONTROL INTERNO'!G6</f>
        <v>0.66593349602208796</v>
      </c>
    </row>
    <row r="18" spans="1:8" ht="21" customHeight="1" thickBot="1" x14ac:dyDescent="0.3">
      <c r="A18" s="5">
        <v>16</v>
      </c>
      <c r="B18" s="271" t="s">
        <v>33</v>
      </c>
      <c r="C18" s="266">
        <f>'3.7. DACID'!C4</f>
        <v>8</v>
      </c>
      <c r="D18" s="267">
        <f>'3.7. DACID'!D4</f>
        <v>0.8</v>
      </c>
      <c r="E18" s="314">
        <f>'3.7. DACID'!E4</f>
        <v>426863000</v>
      </c>
      <c r="F18" s="314">
        <f>'3.7. DACID'!F4</f>
        <v>312450000</v>
      </c>
      <c r="G18" s="268">
        <f>'3.7. DACID'!G4</f>
        <v>0.73196786791078172</v>
      </c>
    </row>
    <row r="19" spans="1:8" ht="21" customHeight="1" thickBot="1" x14ac:dyDescent="0.3">
      <c r="B19" s="273" t="s">
        <v>0</v>
      </c>
      <c r="C19" s="274">
        <f>SUM(C3:C18)</f>
        <v>1017</v>
      </c>
      <c r="D19" s="275">
        <f>SUM(D3:D18)/16</f>
        <v>0.58177841200515834</v>
      </c>
      <c r="E19" s="315">
        <f>SUM(E3:E18)</f>
        <v>501474293915.71002</v>
      </c>
      <c r="F19" s="315">
        <f>SUM(F3:F18)</f>
        <v>290410727520.37</v>
      </c>
      <c r="G19" s="277">
        <f>F19/E19</f>
        <v>0.57911388688087673</v>
      </c>
      <c r="H19" s="12"/>
    </row>
    <row r="20" spans="1:8" ht="21" hidden="1" customHeight="1" x14ac:dyDescent="0.3">
      <c r="B20" s="79"/>
      <c r="C20" s="80"/>
      <c r="D20" s="81">
        <v>1</v>
      </c>
      <c r="E20" s="82"/>
      <c r="F20" s="82"/>
      <c r="G20" s="83">
        <v>1</v>
      </c>
      <c r="H20" s="12"/>
    </row>
    <row r="21" spans="1:8" ht="21" hidden="1" customHeight="1" x14ac:dyDescent="0.3">
      <c r="B21" s="79"/>
      <c r="C21" s="80"/>
      <c r="D21" s="81">
        <v>0</v>
      </c>
      <c r="E21" s="82"/>
      <c r="F21" s="82"/>
      <c r="G21" s="83">
        <v>0</v>
      </c>
      <c r="H21" s="12"/>
    </row>
    <row r="22" spans="1:8" ht="18.75" x14ac:dyDescent="0.3">
      <c r="B22" s="259"/>
      <c r="C22" s="259"/>
      <c r="D22" s="259"/>
      <c r="E22" s="283"/>
      <c r="F22" s="283"/>
      <c r="G22" s="284"/>
    </row>
    <row r="23" spans="1:8" ht="19.5" thickBot="1" x14ac:dyDescent="0.35">
      <c r="B23" s="259"/>
      <c r="C23" s="259"/>
      <c r="D23" s="259"/>
      <c r="E23" s="285"/>
      <c r="F23" s="286"/>
      <c r="G23" s="259"/>
    </row>
    <row r="24" spans="1:8" ht="19.5" thickBot="1" x14ac:dyDescent="0.35">
      <c r="B24" s="259"/>
      <c r="C24" s="259"/>
      <c r="D24" s="259"/>
      <c r="E24" s="641" t="s">
        <v>127</v>
      </c>
      <c r="F24" s="642"/>
      <c r="G24" s="643"/>
    </row>
    <row r="25" spans="1:8" ht="19.5" thickBot="1" x14ac:dyDescent="0.35">
      <c r="B25" s="259"/>
      <c r="C25" s="259"/>
      <c r="D25" s="259"/>
      <c r="E25" s="287" t="s">
        <v>13</v>
      </c>
      <c r="F25" s="288" t="s">
        <v>14</v>
      </c>
      <c r="G25" s="289" t="s">
        <v>15</v>
      </c>
    </row>
    <row r="26" spans="1:8" ht="18.75" x14ac:dyDescent="0.3">
      <c r="B26" s="259"/>
      <c r="C26" s="259"/>
      <c r="D26" s="259"/>
      <c r="E26" s="290" t="s">
        <v>315</v>
      </c>
      <c r="F26" s="291">
        <v>11</v>
      </c>
      <c r="G26" s="292">
        <f>F26/F29</f>
        <v>0.6875</v>
      </c>
    </row>
    <row r="27" spans="1:8" ht="18.75" x14ac:dyDescent="0.3">
      <c r="B27" s="259"/>
      <c r="C27" s="259"/>
      <c r="D27" s="259"/>
      <c r="E27" s="293" t="s">
        <v>314</v>
      </c>
      <c r="F27" s="294">
        <v>5</v>
      </c>
      <c r="G27" s="292">
        <f>F27/F29</f>
        <v>0.3125</v>
      </c>
    </row>
    <row r="28" spans="1:8" ht="19.5" thickBot="1" x14ac:dyDescent="0.35">
      <c r="B28" s="259"/>
      <c r="C28" s="259"/>
      <c r="D28" s="259"/>
      <c r="E28" s="295" t="s">
        <v>313</v>
      </c>
      <c r="F28" s="296"/>
      <c r="G28" s="292">
        <f>F28/F29</f>
        <v>0</v>
      </c>
    </row>
    <row r="29" spans="1:8" ht="19.5" thickBot="1" x14ac:dyDescent="0.35">
      <c r="B29" s="259"/>
      <c r="C29" s="259"/>
      <c r="D29" s="259"/>
      <c r="E29" s="297" t="s">
        <v>27</v>
      </c>
      <c r="F29" s="298">
        <f>SUM(F26:F28)</f>
        <v>16</v>
      </c>
      <c r="G29" s="299"/>
    </row>
    <row r="30" spans="1:8" ht="18.75" x14ac:dyDescent="0.3">
      <c r="B30" s="259"/>
      <c r="C30" s="259"/>
      <c r="D30" s="259"/>
      <c r="E30" s="300"/>
      <c r="F30" s="300"/>
      <c r="G30" s="301"/>
    </row>
    <row r="31" spans="1:8" ht="19.5" thickBot="1" x14ac:dyDescent="0.35">
      <c r="B31" s="259"/>
      <c r="C31" s="259"/>
      <c r="D31" s="259"/>
      <c r="E31" s="302"/>
      <c r="F31" s="302"/>
      <c r="G31" s="301"/>
    </row>
    <row r="32" spans="1:8" ht="19.5" thickBot="1" x14ac:dyDescent="0.35">
      <c r="B32" s="259"/>
      <c r="C32" s="259"/>
      <c r="D32" s="259"/>
      <c r="E32" s="647" t="s">
        <v>124</v>
      </c>
      <c r="F32" s="642"/>
      <c r="G32" s="643"/>
    </row>
    <row r="33" spans="2:7" ht="19.5" thickBot="1" x14ac:dyDescent="0.35">
      <c r="B33" s="259"/>
      <c r="C33" s="259"/>
      <c r="D33" s="259"/>
      <c r="E33" s="287" t="s">
        <v>13</v>
      </c>
      <c r="F33" s="288" t="s">
        <v>14</v>
      </c>
      <c r="G33" s="289" t="s">
        <v>151</v>
      </c>
    </row>
    <row r="34" spans="2:7" ht="18.75" x14ac:dyDescent="0.3">
      <c r="B34" s="259"/>
      <c r="C34" s="259"/>
      <c r="D34" s="259"/>
      <c r="E34" s="290" t="s">
        <v>315</v>
      </c>
      <c r="F34" s="291">
        <f>SUM('1.DESPACHO'!F15+'2.1 GOBIERNO Y CONVIVENCIA'!F23+'2.2 DESARROLLO SOCIAL'!F27+'2.3 SALUD'!F32+'2.4 DESARROLLO ECONOMICO'!F13+'2.5 EDUCACION'!F47+'2.6 INFRAESTRUCTURA'!F30+'2.7 TRANSITO'!F13+'2.8 TICS'!F14+'3.1 FORTALECIMIENTO INSTITUCION'!F12+'3.2 JURIDICA'!F11+'2.9 HACIENDA'!F12+'3.4 BIENES Y SUMINISTROS'!F13+'3.5 PLANEACION'!F31+'3.6 CONTROL INTERNO'!F13+'3.7. DACID'!F10)</f>
        <v>465</v>
      </c>
      <c r="G34" s="292">
        <f>F34/F37</f>
        <v>0.45722713864306785</v>
      </c>
    </row>
    <row r="35" spans="2:7" ht="18.75" x14ac:dyDescent="0.3">
      <c r="B35" s="259"/>
      <c r="C35" s="259"/>
      <c r="D35" s="259"/>
      <c r="E35" s="293" t="s">
        <v>314</v>
      </c>
      <c r="F35" s="294">
        <f>SUM('1.DESPACHO'!F16+'2.1 GOBIERNO Y CONVIVENCIA'!F24+'2.2 DESARROLLO SOCIAL'!F28+'2.3 SALUD'!F33+'2.4 DESARROLLO ECONOMICO'!F14+'2.5 EDUCACION'!F48+'2.6 INFRAESTRUCTURA'!F31+'2.7 TRANSITO'!F14+'2.8 TICS'!F15+'3.1 FORTALECIMIENTO INSTITUCION'!F13+'3.2 JURIDICA'!F12+'2.9 HACIENDA'!F13+'3.4 BIENES Y SUMINISTROS'!F14+'3.5 PLANEACION'!F32+'3.6 CONTROL INTERNO'!F14+'3.7. DACID'!F11)</f>
        <v>311</v>
      </c>
      <c r="G35" s="292">
        <f>F35/F37</f>
        <v>0.30580137659783679</v>
      </c>
    </row>
    <row r="36" spans="2:7" ht="19.5" thickBot="1" x14ac:dyDescent="0.35">
      <c r="B36" s="259"/>
      <c r="C36" s="259"/>
      <c r="D36" s="259"/>
      <c r="E36" s="295" t="s">
        <v>313</v>
      </c>
      <c r="F36" s="296">
        <f>SUM('1.DESPACHO'!F17+'2.1 GOBIERNO Y CONVIVENCIA'!F25+'2.2 DESARROLLO SOCIAL'!F29+'2.3 SALUD'!F34+'2.4 DESARROLLO ECONOMICO'!F15+'2.5 EDUCACION'!F49+'2.6 INFRAESTRUCTURA'!F32+'2.7 TRANSITO'!F15+'2.8 TICS'!F16+'3.1 FORTALECIMIENTO INSTITUCION'!F14+'3.2 JURIDICA'!F13+'2.9 HACIENDA'!F14+'3.4 BIENES Y SUMINISTROS'!F15+'3.5 PLANEACION'!F33+'3.6 CONTROL INTERNO'!F15+'3.7. DACID'!F12)</f>
        <v>241</v>
      </c>
      <c r="G36" s="292">
        <f>F36/F37</f>
        <v>0.23697148475909538</v>
      </c>
    </row>
    <row r="37" spans="2:7" ht="19.5" thickBot="1" x14ac:dyDescent="0.35">
      <c r="B37" s="259"/>
      <c r="C37" s="259"/>
      <c r="D37" s="259"/>
      <c r="E37" s="297" t="s">
        <v>125</v>
      </c>
      <c r="F37" s="298">
        <f>SUM(F34:F36)</f>
        <v>1017</v>
      </c>
      <c r="G37" s="316"/>
    </row>
    <row r="38" spans="2:7" ht="18.75" x14ac:dyDescent="0.3">
      <c r="B38" s="259"/>
      <c r="C38" s="259"/>
      <c r="D38" s="259"/>
      <c r="E38" s="302"/>
      <c r="F38" s="302"/>
      <c r="G38" s="301"/>
    </row>
    <row r="39" spans="2:7" ht="19.5" thickBot="1" x14ac:dyDescent="0.35">
      <c r="B39" s="259"/>
      <c r="C39" s="303"/>
      <c r="D39" s="259"/>
      <c r="E39" s="302"/>
      <c r="F39" s="302"/>
      <c r="G39" s="301"/>
    </row>
    <row r="40" spans="2:7" ht="19.5" thickBot="1" x14ac:dyDescent="0.35">
      <c r="B40" s="259"/>
      <c r="C40" s="259"/>
      <c r="D40" s="259"/>
      <c r="E40" s="644" t="s">
        <v>31</v>
      </c>
      <c r="F40" s="645"/>
      <c r="G40" s="646"/>
    </row>
    <row r="41" spans="2:7" ht="19.5" thickBot="1" x14ac:dyDescent="0.35">
      <c r="B41" s="259"/>
      <c r="C41" s="259"/>
      <c r="D41" s="259"/>
      <c r="E41" s="256" t="s">
        <v>3</v>
      </c>
      <c r="F41" s="257" t="s">
        <v>4</v>
      </c>
      <c r="G41" s="258" t="s">
        <v>148</v>
      </c>
    </row>
    <row r="42" spans="2:7" ht="19.5" thickBot="1" x14ac:dyDescent="0.35">
      <c r="B42" s="259"/>
      <c r="C42" s="259"/>
      <c r="D42" s="259"/>
      <c r="E42" s="307">
        <f>E19</f>
        <v>501474293915.71002</v>
      </c>
      <c r="F42" s="308">
        <f>F19</f>
        <v>290410727520.37</v>
      </c>
      <c r="G42" s="309">
        <f>F42/E42</f>
        <v>0.57911388688087673</v>
      </c>
    </row>
    <row r="43" spans="2:7" ht="18.75" x14ac:dyDescent="0.3">
      <c r="B43" s="259"/>
      <c r="C43" s="259"/>
      <c r="D43" s="259"/>
      <c r="E43" s="283"/>
      <c r="F43" s="283"/>
      <c r="G43" s="259"/>
    </row>
    <row r="44" spans="2:7" ht="18.75" x14ac:dyDescent="0.3">
      <c r="B44" s="259"/>
      <c r="C44" s="259"/>
      <c r="D44" s="259"/>
      <c r="E44" s="283"/>
      <c r="F44" s="283"/>
      <c r="G44" s="259"/>
    </row>
    <row r="45" spans="2:7" ht="18.75" x14ac:dyDescent="0.3">
      <c r="B45" s="259"/>
      <c r="C45" s="259"/>
      <c r="D45" s="259"/>
      <c r="E45" s="283"/>
      <c r="F45" s="283"/>
      <c r="G45" s="259"/>
    </row>
    <row r="46" spans="2:7" ht="18.75" x14ac:dyDescent="0.3">
      <c r="B46" s="259"/>
      <c r="C46" s="259"/>
      <c r="D46" s="259"/>
      <c r="E46" s="283"/>
      <c r="F46" s="283"/>
      <c r="G46" s="259"/>
    </row>
    <row r="47" spans="2:7" ht="18.75" x14ac:dyDescent="0.3">
      <c r="B47" s="259"/>
      <c r="C47" s="259"/>
      <c r="D47" s="259"/>
      <c r="E47" s="283"/>
      <c r="F47" s="283"/>
      <c r="G47" s="259"/>
    </row>
    <row r="48" spans="2:7" ht="18.75" x14ac:dyDescent="0.3">
      <c r="B48" s="259"/>
      <c r="C48" s="259"/>
      <c r="D48" s="259"/>
      <c r="E48" s="283"/>
      <c r="F48" s="283"/>
      <c r="G48" s="259"/>
    </row>
    <row r="49" spans="2:7" ht="18.75" x14ac:dyDescent="0.3">
      <c r="B49" s="259"/>
      <c r="C49" s="259"/>
      <c r="D49" s="259"/>
      <c r="E49" s="283"/>
      <c r="F49" s="283"/>
      <c r="G49" s="259"/>
    </row>
    <row r="50" spans="2:7" ht="18.75" x14ac:dyDescent="0.3">
      <c r="B50" s="259"/>
      <c r="C50" s="259"/>
      <c r="D50" s="259"/>
      <c r="E50" s="283"/>
      <c r="F50" s="283"/>
      <c r="G50" s="259"/>
    </row>
    <row r="51" spans="2:7" ht="18.75" x14ac:dyDescent="0.3">
      <c r="B51" s="259"/>
      <c r="C51" s="259"/>
      <c r="D51" s="259"/>
      <c r="E51" s="283"/>
      <c r="F51" s="283"/>
      <c r="G51" s="259"/>
    </row>
    <row r="52" spans="2:7" ht="18.75" x14ac:dyDescent="0.3">
      <c r="B52" s="259"/>
      <c r="C52" s="259"/>
      <c r="D52" s="259"/>
      <c r="E52" s="283"/>
      <c r="F52" s="283"/>
      <c r="G52" s="259"/>
    </row>
    <row r="53" spans="2:7" ht="18.75" x14ac:dyDescent="0.3">
      <c r="B53" s="259"/>
      <c r="C53" s="259"/>
      <c r="D53" s="259"/>
      <c r="E53" s="283"/>
      <c r="F53" s="283"/>
      <c r="G53" s="259"/>
    </row>
    <row r="54" spans="2:7" ht="18.75" x14ac:dyDescent="0.3">
      <c r="B54" s="259"/>
      <c r="C54" s="259"/>
      <c r="D54" s="259"/>
      <c r="E54" s="283"/>
      <c r="F54" s="283"/>
      <c r="G54" s="259"/>
    </row>
    <row r="55" spans="2:7" ht="18.75" x14ac:dyDescent="0.3">
      <c r="B55" s="259"/>
      <c r="C55" s="259"/>
      <c r="D55" s="259"/>
      <c r="E55" s="283"/>
      <c r="F55" s="283"/>
      <c r="G55" s="259"/>
    </row>
    <row r="56" spans="2:7" ht="18.75" x14ac:dyDescent="0.3">
      <c r="B56" s="259"/>
      <c r="C56" s="259"/>
      <c r="D56" s="259"/>
      <c r="E56" s="283"/>
      <c r="F56" s="283"/>
      <c r="G56" s="259"/>
    </row>
    <row r="57" spans="2:7" ht="18.75" x14ac:dyDescent="0.3">
      <c r="B57" s="259"/>
      <c r="C57" s="259"/>
      <c r="D57" s="259"/>
      <c r="E57" s="283"/>
      <c r="F57" s="283"/>
      <c r="G57" s="259"/>
    </row>
    <row r="58" spans="2:7" ht="18.75" x14ac:dyDescent="0.3">
      <c r="B58" s="259"/>
      <c r="C58" s="259"/>
      <c r="D58" s="259"/>
      <c r="E58" s="283"/>
      <c r="F58" s="283"/>
      <c r="G58" s="259"/>
    </row>
    <row r="59" spans="2:7" ht="18.75" x14ac:dyDescent="0.3">
      <c r="B59" s="259"/>
      <c r="C59" s="259"/>
      <c r="D59" s="259"/>
      <c r="E59" s="283"/>
      <c r="F59" s="283"/>
      <c r="G59" s="259"/>
    </row>
    <row r="60" spans="2:7" ht="18.75" x14ac:dyDescent="0.3">
      <c r="B60" s="259"/>
      <c r="C60" s="259"/>
      <c r="D60" s="259"/>
      <c r="E60" s="283"/>
      <c r="F60" s="283"/>
      <c r="G60" s="259"/>
    </row>
  </sheetData>
  <autoFilter ref="A2:G21"/>
  <mergeCells count="4">
    <mergeCell ref="B1:G1"/>
    <mergeCell ref="E24:G24"/>
    <mergeCell ref="E32:G32"/>
    <mergeCell ref="E40:G40"/>
  </mergeCells>
  <conditionalFormatting sqref="D3:D5 D10:D11 D7:D8">
    <cfRule type="colorScale" priority="2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7:G8">
    <cfRule type="colorScale" priority="25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4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10:D11 D13 D7:D8">
    <cfRule type="colorScale" priority="2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13 G7:G8">
    <cfRule type="colorScale" priority="2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2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23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2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2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 D3:D5 D7:D11 D13">
    <cfRule type="colorScale" priority="236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9:G21 G3:G5 G7:G11 G13">
    <cfRule type="colorScale" priority="235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3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9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4">
    <cfRule type="colorScale" priority="2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2">
    <cfRule type="colorScale" priority="22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1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1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5">
    <cfRule type="colorScale" priority="20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20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20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2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7">
    <cfRule type="colorScale" priority="19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 D3:D5 D7:D15 D17">
    <cfRule type="colorScale" priority="1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 G3:G5 G7:G15 G17">
    <cfRule type="colorScale" priority="1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6">
    <cfRule type="colorScale" priority="18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7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7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8">
    <cfRule type="colorScale" priority="16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12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17:G21">
    <cfRule type="colorScale" priority="1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10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10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17:G21">
    <cfRule type="colorScale" priority="84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2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6"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7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6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28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15">
    <cfRule type="colorScale" priority="2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1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9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1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9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1"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19:D21 D3:D5 D7:D14">
    <cfRule type="colorScale" priority="49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9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 G3:G5 G7:G14">
    <cfRule type="colorScale" priority="49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5" scale="51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6"/>
  <sheetViews>
    <sheetView view="pageBreakPreview" zoomScale="60" zoomScaleNormal="50" workbookViewId="0">
      <selection activeCell="D17" sqref="D17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7109375" style="3" customWidth="1"/>
    <col min="6" max="6" width="23.14062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60" t="s">
        <v>335</v>
      </c>
      <c r="C1" s="661"/>
      <c r="D1" s="661"/>
      <c r="E1" s="661"/>
      <c r="F1" s="661"/>
      <c r="G1" s="662"/>
    </row>
    <row r="2" spans="1:7" s="2" customFormat="1" ht="78.75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45" customHeight="1" x14ac:dyDescent="0.25">
      <c r="A3" s="4">
        <v>1</v>
      </c>
      <c r="B3" s="318" t="s">
        <v>87</v>
      </c>
      <c r="C3" s="486">
        <v>2</v>
      </c>
      <c r="D3" s="330">
        <v>0.63570000000000004</v>
      </c>
      <c r="E3" s="594">
        <v>250207536</v>
      </c>
      <c r="F3" s="594">
        <v>182000000</v>
      </c>
      <c r="G3" s="408">
        <f>F3/E3</f>
        <v>0.72739615644510403</v>
      </c>
    </row>
    <row r="4" spans="1:7" s="2" customFormat="1" ht="36.75" customHeight="1" x14ac:dyDescent="0.25">
      <c r="A4" s="4">
        <v>2</v>
      </c>
      <c r="B4" s="320" t="s">
        <v>88</v>
      </c>
      <c r="C4" s="340">
        <v>3</v>
      </c>
      <c r="D4" s="330">
        <v>0.66669999999999996</v>
      </c>
      <c r="E4" s="594">
        <v>222387530</v>
      </c>
      <c r="F4" s="594">
        <v>127000000</v>
      </c>
      <c r="G4" s="366">
        <f>F4/E4</f>
        <v>0.57107518573545912</v>
      </c>
    </row>
    <row r="5" spans="1:7" s="2" customFormat="1" ht="36.75" customHeight="1" thickBot="1" x14ac:dyDescent="0.3">
      <c r="A5" s="4">
        <v>3</v>
      </c>
      <c r="B5" s="324" t="s">
        <v>89</v>
      </c>
      <c r="C5" s="487">
        <v>2</v>
      </c>
      <c r="D5" s="330">
        <v>0.5</v>
      </c>
      <c r="E5" s="594">
        <v>54484593</v>
      </c>
      <c r="F5" s="594">
        <v>42000000</v>
      </c>
      <c r="G5" s="427">
        <f>F5/E5</f>
        <v>0.77086012186968156</v>
      </c>
    </row>
    <row r="6" spans="1:7" ht="21" customHeight="1" thickBot="1" x14ac:dyDescent="0.3">
      <c r="B6" s="273" t="s">
        <v>0</v>
      </c>
      <c r="C6" s="274">
        <f>SUM(C3:C5)</f>
        <v>7</v>
      </c>
      <c r="D6" s="275">
        <f>SUM(D3:D5)/3</f>
        <v>0.6008</v>
      </c>
      <c r="E6" s="428">
        <f>SUM(E3:E5)</f>
        <v>527079659</v>
      </c>
      <c r="F6" s="428">
        <f>SUM(F3:F5)</f>
        <v>351000000</v>
      </c>
      <c r="G6" s="429">
        <f>F6/E6</f>
        <v>0.66593349602208796</v>
      </c>
    </row>
    <row r="7" spans="1:7" ht="15.95" hidden="1" customHeight="1" x14ac:dyDescent="0.25">
      <c r="B7" s="25"/>
      <c r="C7" s="232"/>
      <c r="D7" s="116">
        <v>1</v>
      </c>
      <c r="E7" s="31"/>
      <c r="F7" s="31"/>
      <c r="G7" s="100">
        <v>1</v>
      </c>
    </row>
    <row r="8" spans="1:7" ht="17.100000000000001" hidden="1" customHeight="1" x14ac:dyDescent="0.25">
      <c r="B8" s="25"/>
      <c r="C8" s="25"/>
      <c r="D8" s="116">
        <v>0</v>
      </c>
      <c r="E8" s="31"/>
      <c r="F8" s="31"/>
      <c r="G8" s="32">
        <v>0</v>
      </c>
    </row>
    <row r="9" spans="1:7" ht="6.75" hidden="1" customHeight="1" x14ac:dyDescent="0.25">
      <c r="B9" s="25"/>
      <c r="C9" s="25"/>
      <c r="D9" s="25"/>
      <c r="E9" s="31"/>
      <c r="F9" s="31"/>
      <c r="G9" s="32"/>
    </row>
    <row r="10" spans="1:7" ht="6.75" hidden="1" customHeight="1" thickBot="1" x14ac:dyDescent="0.3">
      <c r="B10" s="25"/>
      <c r="C10" s="25"/>
      <c r="D10" s="25"/>
      <c r="E10" s="31"/>
      <c r="F10" s="31"/>
      <c r="G10" s="32"/>
    </row>
    <row r="11" spans="1:7" ht="15.75" thickBot="1" x14ac:dyDescent="0.3">
      <c r="B11" s="15"/>
      <c r="C11" s="15"/>
      <c r="D11" s="15"/>
      <c r="E11" s="663" t="s">
        <v>16</v>
      </c>
      <c r="F11" s="664"/>
      <c r="G11" s="665"/>
    </row>
    <row r="12" spans="1:7" s="2" customFormat="1" ht="15.75" thickBot="1" x14ac:dyDescent="0.3">
      <c r="A12" s="1"/>
      <c r="B12" s="15"/>
      <c r="C12" s="15"/>
      <c r="D12" s="15"/>
      <c r="E12" s="128" t="s">
        <v>13</v>
      </c>
      <c r="F12" s="129" t="s">
        <v>14</v>
      </c>
      <c r="G12" s="130" t="s">
        <v>15</v>
      </c>
    </row>
    <row r="13" spans="1:7" s="2" customFormat="1" x14ac:dyDescent="0.25">
      <c r="A13" s="1"/>
      <c r="B13" s="15"/>
      <c r="C13" s="15"/>
      <c r="D13" s="15"/>
      <c r="E13" s="140" t="s">
        <v>315</v>
      </c>
      <c r="F13" s="147">
        <v>2</v>
      </c>
      <c r="G13" s="23">
        <f>F13/F16</f>
        <v>0.2857142857142857</v>
      </c>
    </row>
    <row r="14" spans="1:7" s="2" customFormat="1" x14ac:dyDescent="0.25">
      <c r="A14" s="1"/>
      <c r="B14" s="15"/>
      <c r="C14" s="15"/>
      <c r="D14" s="15"/>
      <c r="E14" s="142" t="s">
        <v>314</v>
      </c>
      <c r="F14" s="148">
        <v>5</v>
      </c>
      <c r="G14" s="23">
        <f>F14/F16</f>
        <v>0.7142857142857143</v>
      </c>
    </row>
    <row r="15" spans="1:7" ht="15.75" thickBot="1" x14ac:dyDescent="0.3">
      <c r="B15" s="15"/>
      <c r="C15" s="15"/>
      <c r="D15" s="15"/>
      <c r="E15" s="144" t="s">
        <v>313</v>
      </c>
      <c r="F15" s="149"/>
      <c r="G15" s="23">
        <f>F15/F16</f>
        <v>0</v>
      </c>
    </row>
    <row r="16" spans="1:7" ht="15.75" thickBot="1" x14ac:dyDescent="0.3">
      <c r="B16" s="15"/>
      <c r="C16" s="15"/>
      <c r="D16" s="15"/>
      <c r="E16" s="150" t="s">
        <v>17</v>
      </c>
      <c r="F16" s="151">
        <f>SUM(F13:F15)</f>
        <v>7</v>
      </c>
      <c r="G16" s="50"/>
    </row>
    <row r="17" spans="1:7" ht="15.75" thickBot="1" x14ac:dyDescent="0.3">
      <c r="B17" s="15"/>
      <c r="C17" s="15"/>
      <c r="D17" s="15"/>
      <c r="E17" s="178"/>
      <c r="F17" s="179"/>
      <c r="G17" s="33"/>
    </row>
    <row r="18" spans="1:7" ht="15.75" thickBot="1" x14ac:dyDescent="0.3">
      <c r="B18" s="15"/>
      <c r="C18" s="15"/>
      <c r="D18" s="15"/>
      <c r="E18" s="681" t="s">
        <v>8</v>
      </c>
      <c r="F18" s="682"/>
      <c r="G18" s="683"/>
    </row>
    <row r="19" spans="1:7" s="2" customFormat="1" ht="15.75" thickBot="1" x14ac:dyDescent="0.3">
      <c r="A19" s="1"/>
      <c r="B19" s="15"/>
      <c r="C19" s="15"/>
      <c r="D19" s="15"/>
      <c r="E19" s="128" t="s">
        <v>3</v>
      </c>
      <c r="F19" s="129" t="s">
        <v>4</v>
      </c>
      <c r="G19" s="30" t="s">
        <v>149</v>
      </c>
    </row>
    <row r="20" spans="1:7" s="2" customFormat="1" ht="15.75" thickBot="1" x14ac:dyDescent="0.3">
      <c r="A20" s="1"/>
      <c r="E20" s="180">
        <f>E6</f>
        <v>527079659</v>
      </c>
      <c r="F20" s="181">
        <f>F6</f>
        <v>351000000</v>
      </c>
      <c r="G20" s="29">
        <f>F20/E20</f>
        <v>0.66593349602208796</v>
      </c>
    </row>
    <row r="21" spans="1:7" s="2" customFormat="1" x14ac:dyDescent="0.25">
      <c r="A21" s="1"/>
      <c r="E21" s="3"/>
      <c r="F21" s="3"/>
    </row>
    <row r="22" spans="1:7" s="2" customFormat="1" x14ac:dyDescent="0.25">
      <c r="A22" s="1"/>
      <c r="E22" s="3"/>
      <c r="F22" s="3"/>
    </row>
    <row r="23" spans="1:7" s="2" customFormat="1" x14ac:dyDescent="0.25">
      <c r="A23" s="1"/>
      <c r="E23" s="3"/>
      <c r="F23" s="3"/>
    </row>
    <row r="24" spans="1:7" s="2" customFormat="1" x14ac:dyDescent="0.25">
      <c r="A24" s="1"/>
      <c r="E24" s="3"/>
      <c r="F24" s="3"/>
    </row>
    <row r="25" spans="1:7" s="2" customFormat="1" x14ac:dyDescent="0.25">
      <c r="A25" s="1"/>
      <c r="E25" s="3"/>
      <c r="F25" s="3"/>
    </row>
    <row r="26" spans="1:7" s="2" customFormat="1" x14ac:dyDescent="0.25">
      <c r="A26" s="1"/>
      <c r="E26" s="3"/>
      <c r="F26" s="3"/>
    </row>
    <row r="27" spans="1:7" s="2" customFormat="1" x14ac:dyDescent="0.25">
      <c r="A27" s="1"/>
      <c r="E27" s="3"/>
      <c r="F27" s="3"/>
    </row>
    <row r="28" spans="1:7" s="2" customFormat="1" x14ac:dyDescent="0.25">
      <c r="A28" s="1"/>
      <c r="E28" s="3"/>
      <c r="F28" s="3"/>
    </row>
    <row r="29" spans="1:7" s="2" customFormat="1" x14ac:dyDescent="0.25">
      <c r="A29" s="1"/>
      <c r="E29" s="3"/>
      <c r="F29" s="3"/>
    </row>
    <row r="30" spans="1:7" s="3" customFormat="1" x14ac:dyDescent="0.25">
      <c r="A30" s="1"/>
      <c r="G30" s="2"/>
    </row>
    <row r="31" spans="1:7" s="3" customFormat="1" x14ac:dyDescent="0.25">
      <c r="A31" s="1"/>
      <c r="G31" s="2"/>
    </row>
    <row r="32" spans="1:7" s="3" customFormat="1" x14ac:dyDescent="0.25">
      <c r="A32" s="1"/>
      <c r="G32" s="2"/>
    </row>
    <row r="33" spans="1:7" s="3" customFormat="1" x14ac:dyDescent="0.25">
      <c r="A33" s="1"/>
      <c r="G33" s="2"/>
    </row>
    <row r="34" spans="1:7" s="3" customFormat="1" x14ac:dyDescent="0.25">
      <c r="A34" s="1"/>
      <c r="G34" s="2"/>
    </row>
    <row r="35" spans="1:7" s="3" customFormat="1" x14ac:dyDescent="0.25">
      <c r="A35" s="1"/>
      <c r="G35" s="2"/>
    </row>
    <row r="36" spans="1:7" s="3" customFormat="1" x14ac:dyDescent="0.25">
      <c r="A36" s="1"/>
      <c r="G36" s="2"/>
    </row>
  </sheetData>
  <mergeCells count="3">
    <mergeCell ref="B1:G1"/>
    <mergeCell ref="E18:G18"/>
    <mergeCell ref="E11:G11"/>
  </mergeCells>
  <conditionalFormatting sqref="D6:D7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5"/>
  <sheetViews>
    <sheetView view="pageBreakPreview" topLeftCell="A4" zoomScale="60" zoomScaleNormal="41" workbookViewId="0">
      <selection activeCell="D11" sqref="D11"/>
    </sheetView>
  </sheetViews>
  <sheetFormatPr baseColWidth="10" defaultColWidth="11.42578125" defaultRowHeight="15" x14ac:dyDescent="0.25"/>
  <cols>
    <col min="1" max="1" width="3" style="1" bestFit="1" customWidth="1"/>
    <col min="2" max="2" width="62.42578125" style="1" customWidth="1"/>
    <col min="3" max="4" width="20.5703125" style="1" customWidth="1"/>
    <col min="5" max="5" width="24.42578125" style="3" customWidth="1"/>
    <col min="6" max="6" width="23.8554687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60" t="s">
        <v>336</v>
      </c>
      <c r="C1" s="661"/>
      <c r="D1" s="661"/>
      <c r="E1" s="661"/>
      <c r="F1" s="661"/>
      <c r="G1" s="662"/>
    </row>
    <row r="2" spans="1:7" s="2" customFormat="1" ht="87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81" customHeight="1" thickBot="1" x14ac:dyDescent="0.3">
      <c r="A3" s="4">
        <v>1</v>
      </c>
      <c r="B3" s="430" t="s">
        <v>112</v>
      </c>
      <c r="C3" s="431">
        <v>8</v>
      </c>
      <c r="D3" s="485">
        <v>0.8</v>
      </c>
      <c r="E3" s="490">
        <v>426863000</v>
      </c>
      <c r="F3" s="490">
        <v>312450000</v>
      </c>
      <c r="G3" s="433">
        <f>F3/E3</f>
        <v>0.73196786791078172</v>
      </c>
    </row>
    <row r="4" spans="1:7" s="2" customFormat="1" ht="36.75" customHeight="1" thickBot="1" x14ac:dyDescent="0.3">
      <c r="A4" s="4"/>
      <c r="B4" s="368" t="s">
        <v>0</v>
      </c>
      <c r="C4" s="506">
        <f>C3</f>
        <v>8</v>
      </c>
      <c r="D4" s="383">
        <f>D3</f>
        <v>0.8</v>
      </c>
      <c r="E4" s="434">
        <f>SUM(E3:E3)</f>
        <v>426863000</v>
      </c>
      <c r="F4" s="434">
        <f>SUM(F3:F3)</f>
        <v>312450000</v>
      </c>
      <c r="G4" s="429">
        <f>F4/E4</f>
        <v>0.73196786791078172</v>
      </c>
    </row>
    <row r="5" spans="1:7" s="2" customFormat="1" ht="18.95" hidden="1" customHeight="1" x14ac:dyDescent="0.25">
      <c r="A5" s="4"/>
      <c r="B5" s="90"/>
      <c r="C5" s="91"/>
      <c r="D5" s="99">
        <v>1</v>
      </c>
      <c r="E5" s="111"/>
      <c r="F5" s="111"/>
      <c r="G5" s="99">
        <v>1</v>
      </c>
    </row>
    <row r="6" spans="1:7" s="2" customFormat="1" ht="33" hidden="1" customHeight="1" x14ac:dyDescent="0.25">
      <c r="A6" s="4"/>
      <c r="B6" s="25"/>
      <c r="C6" s="25"/>
      <c r="D6" s="99">
        <v>0</v>
      </c>
      <c r="E6" s="31"/>
      <c r="F6" s="31"/>
      <c r="G6" s="198">
        <v>0</v>
      </c>
    </row>
    <row r="7" spans="1:7" ht="17.100000000000001" customHeight="1" thickBot="1" x14ac:dyDescent="0.3">
      <c r="B7" s="25"/>
      <c r="C7" s="25"/>
      <c r="D7" s="25"/>
      <c r="E7" s="31"/>
      <c r="F7" s="31"/>
      <c r="G7" s="32"/>
    </row>
    <row r="8" spans="1:7" ht="17.100000000000001" customHeight="1" thickBot="1" x14ac:dyDescent="0.3">
      <c r="B8" s="15"/>
      <c r="C8" s="15"/>
      <c r="D8" s="15"/>
      <c r="E8" s="663" t="s">
        <v>16</v>
      </c>
      <c r="F8" s="664"/>
      <c r="G8" s="665"/>
    </row>
    <row r="9" spans="1:7" ht="17.100000000000001" customHeight="1" thickBot="1" x14ac:dyDescent="0.3">
      <c r="B9" s="15"/>
      <c r="C9" s="15"/>
      <c r="D9" s="15"/>
      <c r="E9" s="128" t="s">
        <v>13</v>
      </c>
      <c r="F9" s="129" t="s">
        <v>14</v>
      </c>
      <c r="G9" s="130" t="s">
        <v>15</v>
      </c>
    </row>
    <row r="10" spans="1:7" x14ac:dyDescent="0.25">
      <c r="B10" s="15"/>
      <c r="C10" s="15"/>
      <c r="D10" s="15"/>
      <c r="E10" s="140" t="s">
        <v>315</v>
      </c>
      <c r="F10" s="147">
        <v>6</v>
      </c>
      <c r="G10" s="23">
        <f>F10/F13</f>
        <v>0.75</v>
      </c>
    </row>
    <row r="11" spans="1:7" s="2" customFormat="1" x14ac:dyDescent="0.25">
      <c r="A11" s="1"/>
      <c r="B11" s="15"/>
      <c r="C11" s="15"/>
      <c r="D11" s="15"/>
      <c r="E11" s="142" t="s">
        <v>314</v>
      </c>
      <c r="F11" s="148">
        <v>2</v>
      </c>
      <c r="G11" s="23">
        <f>F11/F13</f>
        <v>0.25</v>
      </c>
    </row>
    <row r="12" spans="1:7" s="2" customFormat="1" ht="15.75" thickBot="1" x14ac:dyDescent="0.3">
      <c r="A12" s="1"/>
      <c r="B12" s="15"/>
      <c r="C12" s="15"/>
      <c r="D12" s="15"/>
      <c r="E12" s="144" t="s">
        <v>313</v>
      </c>
      <c r="F12" s="149"/>
      <c r="G12" s="23">
        <f>F12/F13</f>
        <v>0</v>
      </c>
    </row>
    <row r="13" spans="1:7" s="2" customFormat="1" ht="15.75" thickBot="1" x14ac:dyDescent="0.3">
      <c r="A13" s="1"/>
      <c r="B13" s="15"/>
      <c r="C13" s="15"/>
      <c r="D13" s="15"/>
      <c r="E13" s="150" t="s">
        <v>17</v>
      </c>
      <c r="F13" s="151">
        <f>SUM(F10:F12)</f>
        <v>8</v>
      </c>
      <c r="G13" s="50"/>
    </row>
    <row r="14" spans="1:7" ht="15.75" thickBot="1" x14ac:dyDescent="0.3">
      <c r="B14" s="15"/>
      <c r="C14" s="15"/>
      <c r="D14" s="15"/>
      <c r="E14" s="178"/>
      <c r="F14" s="179"/>
      <c r="G14" s="33"/>
    </row>
    <row r="15" spans="1:7" ht="15.75" thickBot="1" x14ac:dyDescent="0.3">
      <c r="B15" s="15"/>
      <c r="C15" s="15"/>
      <c r="D15" s="15"/>
      <c r="E15" s="681" t="s">
        <v>8</v>
      </c>
      <c r="F15" s="682"/>
      <c r="G15" s="683"/>
    </row>
    <row r="16" spans="1:7" ht="15.75" thickBot="1" x14ac:dyDescent="0.3">
      <c r="B16" s="15"/>
      <c r="C16" s="15"/>
      <c r="D16" s="15"/>
      <c r="E16" s="128" t="s">
        <v>3</v>
      </c>
      <c r="F16" s="129" t="s">
        <v>4</v>
      </c>
      <c r="G16" s="30" t="s">
        <v>149</v>
      </c>
    </row>
    <row r="17" spans="1:7" ht="15.75" thickBot="1" x14ac:dyDescent="0.3">
      <c r="B17" s="2"/>
      <c r="C17" s="2"/>
      <c r="D17" s="2"/>
      <c r="E17" s="180">
        <f>E4</f>
        <v>426863000</v>
      </c>
      <c r="F17" s="181">
        <f>F4</f>
        <v>312450000</v>
      </c>
      <c r="G17" s="29">
        <f>F17/E17</f>
        <v>0.73196786791078172</v>
      </c>
    </row>
    <row r="18" spans="1:7" s="2" customFormat="1" x14ac:dyDescent="0.25">
      <c r="A18" s="1"/>
      <c r="E18" s="3"/>
      <c r="F18" s="3"/>
    </row>
    <row r="19" spans="1:7" s="2" customFormat="1" x14ac:dyDescent="0.25">
      <c r="A19" s="1"/>
      <c r="E19" s="3"/>
      <c r="F19" s="3"/>
    </row>
    <row r="20" spans="1:7" s="2" customFormat="1" x14ac:dyDescent="0.25">
      <c r="A20" s="1"/>
      <c r="E20" s="3"/>
      <c r="F20" s="3"/>
    </row>
    <row r="21" spans="1:7" s="2" customFormat="1" x14ac:dyDescent="0.25">
      <c r="A21" s="1"/>
      <c r="E21" s="3"/>
      <c r="F21" s="3"/>
    </row>
    <row r="22" spans="1:7" s="2" customFormat="1" x14ac:dyDescent="0.25">
      <c r="A22" s="1"/>
      <c r="E22" s="3"/>
      <c r="F22" s="3"/>
    </row>
    <row r="23" spans="1:7" s="2" customFormat="1" x14ac:dyDescent="0.25">
      <c r="A23" s="1"/>
      <c r="E23" s="3"/>
      <c r="F23" s="3"/>
    </row>
    <row r="24" spans="1:7" s="2" customFormat="1" x14ac:dyDescent="0.25">
      <c r="A24" s="1"/>
      <c r="E24" s="3"/>
      <c r="F24" s="3"/>
    </row>
    <row r="25" spans="1:7" s="2" customFormat="1" x14ac:dyDescent="0.25">
      <c r="A25" s="1"/>
      <c r="E25" s="3"/>
      <c r="F25" s="3"/>
    </row>
    <row r="26" spans="1:7" s="2" customFormat="1" x14ac:dyDescent="0.25">
      <c r="A26" s="1"/>
      <c r="E26" s="3"/>
      <c r="F26" s="3"/>
    </row>
    <row r="27" spans="1:7" s="2" customFormat="1" x14ac:dyDescent="0.25">
      <c r="A27" s="1"/>
      <c r="B27" s="3"/>
      <c r="C27" s="3"/>
      <c r="D27" s="3"/>
      <c r="E27" s="3"/>
      <c r="F27" s="3"/>
    </row>
    <row r="28" spans="1:7" s="2" customFormat="1" x14ac:dyDescent="0.25">
      <c r="A28" s="1"/>
      <c r="B28" s="3"/>
      <c r="C28" s="3"/>
      <c r="D28" s="3"/>
      <c r="E28" s="3"/>
      <c r="F28" s="3"/>
    </row>
    <row r="29" spans="1:7" s="3" customFormat="1" x14ac:dyDescent="0.25">
      <c r="A29" s="1"/>
      <c r="G29" s="2"/>
    </row>
    <row r="30" spans="1:7" s="3" customFormat="1" x14ac:dyDescent="0.25">
      <c r="A30" s="1"/>
      <c r="G30" s="2"/>
    </row>
    <row r="31" spans="1:7" s="3" customFormat="1" x14ac:dyDescent="0.25">
      <c r="A31" s="1"/>
      <c r="G31" s="2"/>
    </row>
    <row r="32" spans="1:7" s="3" customFormat="1" x14ac:dyDescent="0.25">
      <c r="A32" s="1"/>
      <c r="G32" s="2"/>
    </row>
    <row r="33" spans="1:7" s="3" customFormat="1" x14ac:dyDescent="0.25">
      <c r="A33" s="1"/>
      <c r="G33" s="2"/>
    </row>
    <row r="34" spans="1:7" s="3" customFormat="1" x14ac:dyDescent="0.25">
      <c r="A34" s="1"/>
      <c r="B34" s="1"/>
      <c r="C34" s="1"/>
      <c r="D34" s="1"/>
      <c r="G34" s="2"/>
    </row>
    <row r="35" spans="1:7" s="3" customFormat="1" x14ac:dyDescent="0.25">
      <c r="A35" s="1"/>
      <c r="B35" s="1"/>
      <c r="C35" s="1"/>
      <c r="D35" s="1"/>
      <c r="G35" s="2"/>
    </row>
  </sheetData>
  <mergeCells count="3">
    <mergeCell ref="B1:G1"/>
    <mergeCell ref="E8:G8"/>
    <mergeCell ref="E15:G15"/>
  </mergeCells>
  <conditionalFormatting sqref="D4:D6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6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5">
    <cfRule type="colorScale" priority="2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">
    <cfRule type="colorScale" priority="29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4:D6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6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5"/>
  <sheetViews>
    <sheetView view="pageBreakPreview" topLeftCell="A4" zoomScale="60" zoomScaleNormal="80" workbookViewId="0">
      <selection activeCell="F12" sqref="F12:F14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6" width="25.42578125" style="3" bestFit="1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676" t="s">
        <v>337</v>
      </c>
      <c r="C1" s="677"/>
      <c r="D1" s="677"/>
      <c r="E1" s="677"/>
      <c r="F1" s="677"/>
      <c r="G1" s="684"/>
    </row>
    <row r="2" spans="1:7" s="2" customFormat="1" ht="78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80.25" customHeight="1" x14ac:dyDescent="0.25">
      <c r="A3" s="4">
        <v>1</v>
      </c>
      <c r="B3" s="318" t="s">
        <v>113</v>
      </c>
      <c r="C3" s="486">
        <v>1</v>
      </c>
      <c r="D3" s="330">
        <v>0.4</v>
      </c>
      <c r="E3" s="572">
        <v>10000000</v>
      </c>
      <c r="F3" s="572">
        <v>0</v>
      </c>
      <c r="G3" s="335">
        <f>F3/E3</f>
        <v>0</v>
      </c>
    </row>
    <row r="4" spans="1:7" s="2" customFormat="1" ht="81" customHeight="1" x14ac:dyDescent="0.25">
      <c r="A4" s="13">
        <v>2</v>
      </c>
      <c r="B4" s="320" t="s">
        <v>114</v>
      </c>
      <c r="C4" s="340">
        <v>5</v>
      </c>
      <c r="D4" s="330">
        <v>0.62239999999999995</v>
      </c>
      <c r="E4" s="572">
        <v>1133382833</v>
      </c>
      <c r="F4" s="572">
        <v>1091285000</v>
      </c>
      <c r="G4" s="337">
        <f>F4/E4</f>
        <v>0.96285647552242393</v>
      </c>
    </row>
    <row r="5" spans="1:7" s="2" customFormat="1" ht="36.6" customHeight="1" thickBot="1" x14ac:dyDescent="0.3">
      <c r="A5" s="4">
        <v>3</v>
      </c>
      <c r="B5" s="324" t="s">
        <v>115</v>
      </c>
      <c r="C5" s="487">
        <v>2</v>
      </c>
      <c r="D5" s="330">
        <v>0.625</v>
      </c>
      <c r="E5" s="572">
        <v>19135000</v>
      </c>
      <c r="F5" s="572">
        <v>4135000</v>
      </c>
      <c r="G5" s="341">
        <f>F5/E5</f>
        <v>0.21609615887117847</v>
      </c>
    </row>
    <row r="6" spans="1:7" ht="30.75" customHeight="1" thickBot="1" x14ac:dyDescent="0.3">
      <c r="B6" s="368" t="s">
        <v>0</v>
      </c>
      <c r="C6" s="382">
        <f>SUM(C3:C5)</f>
        <v>8</v>
      </c>
      <c r="D6" s="383">
        <f>SUM(D3:D5)/3</f>
        <v>0.54913333333333336</v>
      </c>
      <c r="E6" s="276">
        <f>SUM(E3:E5)</f>
        <v>1162517833</v>
      </c>
      <c r="F6" s="435">
        <f>SUM(F3:F5)</f>
        <v>1095420000</v>
      </c>
      <c r="G6" s="277">
        <f>F6/E6</f>
        <v>0.94228231938012774</v>
      </c>
    </row>
    <row r="7" spans="1:7" ht="18" hidden="1" customHeight="1" x14ac:dyDescent="0.25">
      <c r="B7" s="84"/>
      <c r="C7" s="106"/>
      <c r="D7" s="116">
        <v>1</v>
      </c>
      <c r="E7" s="112"/>
      <c r="F7" s="112"/>
      <c r="G7" s="113">
        <v>1</v>
      </c>
    </row>
    <row r="8" spans="1:7" ht="18" hidden="1" customHeight="1" x14ac:dyDescent="0.25">
      <c r="B8" s="15"/>
      <c r="C8" s="15"/>
      <c r="D8" s="116">
        <v>0</v>
      </c>
      <c r="E8" s="16"/>
      <c r="F8" s="16"/>
      <c r="G8" s="113">
        <v>0</v>
      </c>
    </row>
    <row r="9" spans="1:7" s="2" customFormat="1" ht="18" customHeight="1" thickBot="1" x14ac:dyDescent="0.3">
      <c r="A9" s="1"/>
      <c r="E9" s="3"/>
      <c r="F9" s="3"/>
    </row>
    <row r="10" spans="1:7" s="2" customFormat="1" ht="18" customHeight="1" thickBot="1" x14ac:dyDescent="0.3">
      <c r="A10" s="1"/>
      <c r="E10" s="663" t="s">
        <v>16</v>
      </c>
      <c r="F10" s="664"/>
      <c r="G10" s="665"/>
    </row>
    <row r="11" spans="1:7" s="2" customFormat="1" ht="15.75" thickBot="1" x14ac:dyDescent="0.3">
      <c r="A11" s="1"/>
      <c r="E11" s="128" t="s">
        <v>13</v>
      </c>
      <c r="F11" s="129" t="s">
        <v>14</v>
      </c>
      <c r="G11" s="130" t="s">
        <v>15</v>
      </c>
    </row>
    <row r="12" spans="1:7" s="2" customFormat="1" x14ac:dyDescent="0.25">
      <c r="A12" s="1"/>
      <c r="E12" s="140" t="s">
        <v>315</v>
      </c>
      <c r="F12" s="147">
        <v>4</v>
      </c>
      <c r="G12" s="23">
        <f>F12/F15</f>
        <v>0.5</v>
      </c>
    </row>
    <row r="13" spans="1:7" s="2" customFormat="1" x14ac:dyDescent="0.25">
      <c r="A13" s="1"/>
      <c r="E13" s="142" t="s">
        <v>314</v>
      </c>
      <c r="F13" s="148">
        <v>2</v>
      </c>
      <c r="G13" s="23">
        <f>F13/F15</f>
        <v>0.25</v>
      </c>
    </row>
    <row r="14" spans="1:7" s="2" customFormat="1" ht="15.75" thickBot="1" x14ac:dyDescent="0.3">
      <c r="A14" s="1"/>
      <c r="E14" s="144" t="s">
        <v>313</v>
      </c>
      <c r="F14" s="149">
        <v>2</v>
      </c>
      <c r="G14" s="23">
        <f>F14/F15</f>
        <v>0.25</v>
      </c>
    </row>
    <row r="15" spans="1:7" s="2" customFormat="1" ht="15.75" thickBot="1" x14ac:dyDescent="0.3">
      <c r="A15" s="1"/>
      <c r="E15" s="150" t="s">
        <v>17</v>
      </c>
      <c r="F15" s="151">
        <f>SUM(F12:F14)</f>
        <v>8</v>
      </c>
      <c r="G15" s="50"/>
    </row>
    <row r="16" spans="1:7" s="3" customFormat="1" ht="15.75" thickBot="1" x14ac:dyDescent="0.3">
      <c r="A16" s="1"/>
      <c r="E16" s="178"/>
      <c r="F16" s="179"/>
      <c r="G16" s="33"/>
    </row>
    <row r="17" spans="1:7" s="3" customFormat="1" ht="15.75" thickBot="1" x14ac:dyDescent="0.3">
      <c r="A17" s="1"/>
      <c r="E17" s="681" t="s">
        <v>28</v>
      </c>
      <c r="F17" s="682"/>
      <c r="G17" s="683"/>
    </row>
    <row r="18" spans="1:7" s="3" customFormat="1" ht="15.75" thickBot="1" x14ac:dyDescent="0.3">
      <c r="A18" s="1"/>
      <c r="E18" s="128" t="s">
        <v>3</v>
      </c>
      <c r="F18" s="129" t="s">
        <v>4</v>
      </c>
      <c r="G18" s="30" t="s">
        <v>149</v>
      </c>
    </row>
    <row r="19" spans="1:7" s="3" customFormat="1" ht="15.75" thickBot="1" x14ac:dyDescent="0.3">
      <c r="A19" s="1"/>
      <c r="E19" s="185">
        <f>E6</f>
        <v>1162517833</v>
      </c>
      <c r="F19" s="186">
        <f>F6</f>
        <v>1095420000</v>
      </c>
      <c r="G19" s="29">
        <f>F19/E19</f>
        <v>0.94228231938012774</v>
      </c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35" ht="20.25" customHeight="1" x14ac:dyDescent="0.25"/>
  </sheetData>
  <mergeCells count="3">
    <mergeCell ref="E10:G10"/>
    <mergeCell ref="E17:G17"/>
    <mergeCell ref="B1:G1"/>
  </mergeCells>
  <conditionalFormatting sqref="D6:D8"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formula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9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5"/>
  <sheetViews>
    <sheetView view="pageBreakPreview" zoomScale="60" zoomScaleNormal="57" workbookViewId="0">
      <selection activeCell="D17" sqref="D17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3.7109375" style="3" bestFit="1" customWidth="1"/>
    <col min="6" max="6" width="21.5703125" style="3" bestFit="1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660" t="s">
        <v>338</v>
      </c>
      <c r="C1" s="661"/>
      <c r="D1" s="661"/>
      <c r="E1" s="661"/>
      <c r="F1" s="661"/>
      <c r="G1" s="662"/>
    </row>
    <row r="2" spans="1:7" s="2" customFormat="1" ht="78" customHeight="1" x14ac:dyDescent="0.25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2" customFormat="1" ht="39" customHeight="1" x14ac:dyDescent="0.25">
      <c r="A3" s="4">
        <v>1</v>
      </c>
      <c r="B3" s="353" t="s">
        <v>116</v>
      </c>
      <c r="C3" s="591">
        <v>2</v>
      </c>
      <c r="D3" s="330">
        <v>0.16669999999999999</v>
      </c>
      <c r="E3" s="571">
        <v>408000000</v>
      </c>
      <c r="F3" s="572">
        <v>179278610</v>
      </c>
      <c r="G3" s="367">
        <f>F3/E3</f>
        <v>0.43940835784313725</v>
      </c>
    </row>
    <row r="4" spans="1:7" s="2" customFormat="1" ht="39" customHeight="1" x14ac:dyDescent="0.25">
      <c r="A4" s="4">
        <v>2</v>
      </c>
      <c r="B4" s="320" t="s">
        <v>179</v>
      </c>
      <c r="C4" s="591">
        <v>2</v>
      </c>
      <c r="D4" s="330">
        <v>0.39600000000000002</v>
      </c>
      <c r="E4" s="571">
        <v>700000000</v>
      </c>
      <c r="F4" s="572">
        <v>245986833</v>
      </c>
      <c r="G4" s="539">
        <f>F4/E4</f>
        <v>0.35140976142857144</v>
      </c>
    </row>
    <row r="5" spans="1:7" s="2" customFormat="1" ht="34.5" customHeight="1" thickBot="1" x14ac:dyDescent="0.3">
      <c r="A5" s="4">
        <v>3</v>
      </c>
      <c r="B5" s="596" t="s">
        <v>51</v>
      </c>
      <c r="C5" s="597">
        <v>3</v>
      </c>
      <c r="D5" s="598">
        <v>1</v>
      </c>
      <c r="E5" s="599">
        <v>1082543627</v>
      </c>
      <c r="F5" s="600">
        <v>333281494</v>
      </c>
      <c r="G5" s="381">
        <f>F5/E5</f>
        <v>0.30786888000403884</v>
      </c>
    </row>
    <row r="6" spans="1:7" ht="28.5" customHeight="1" thickBot="1" x14ac:dyDescent="0.3">
      <c r="B6" s="273" t="s">
        <v>0</v>
      </c>
      <c r="C6" s="274">
        <f>SUM(C3:C5)</f>
        <v>7</v>
      </c>
      <c r="D6" s="383">
        <f>SUM(D3:D5)/3</f>
        <v>0.52090000000000003</v>
      </c>
      <c r="E6" s="601">
        <f>SUM(E3:E5)</f>
        <v>2190543627</v>
      </c>
      <c r="F6" s="601">
        <f>SUM(F3:F5)</f>
        <v>758546937</v>
      </c>
      <c r="G6" s="277">
        <f>F6/E6</f>
        <v>0.34628250615526318</v>
      </c>
    </row>
    <row r="7" spans="1:7" ht="15.75" hidden="1" customHeight="1" x14ac:dyDescent="0.25">
      <c r="B7" s="84"/>
      <c r="C7" s="106"/>
      <c r="D7" s="86">
        <v>1</v>
      </c>
      <c r="E7" s="114"/>
      <c r="F7" s="114"/>
      <c r="G7" s="113">
        <v>1</v>
      </c>
    </row>
    <row r="8" spans="1:7" s="2" customFormat="1" ht="15" hidden="1" customHeight="1" x14ac:dyDescent="0.25">
      <c r="A8" s="1"/>
      <c r="B8" s="15"/>
      <c r="C8" s="15"/>
      <c r="D8" s="86">
        <v>0</v>
      </c>
      <c r="E8" s="16"/>
      <c r="F8" s="16"/>
      <c r="G8" s="113">
        <v>0</v>
      </c>
    </row>
    <row r="9" spans="1:7" s="2" customFormat="1" ht="15.75" thickBot="1" x14ac:dyDescent="0.3">
      <c r="A9" s="1"/>
      <c r="E9" s="3"/>
      <c r="F9" s="3"/>
    </row>
    <row r="10" spans="1:7" s="2" customFormat="1" ht="15.75" thickBot="1" x14ac:dyDescent="0.3">
      <c r="A10" s="1"/>
      <c r="E10" s="663" t="s">
        <v>16</v>
      </c>
      <c r="F10" s="664"/>
      <c r="G10" s="665"/>
    </row>
    <row r="11" spans="1:7" s="2" customFormat="1" ht="15.75" thickBot="1" x14ac:dyDescent="0.3">
      <c r="A11" s="1"/>
      <c r="E11" s="128" t="s">
        <v>13</v>
      </c>
      <c r="F11" s="129" t="s">
        <v>14</v>
      </c>
      <c r="G11" s="130" t="s">
        <v>15</v>
      </c>
    </row>
    <row r="12" spans="1:7" s="2" customFormat="1" x14ac:dyDescent="0.25">
      <c r="A12" s="1"/>
      <c r="E12" s="140" t="s">
        <v>315</v>
      </c>
      <c r="F12" s="147">
        <v>3</v>
      </c>
      <c r="G12" s="23">
        <f>F12/F15</f>
        <v>0.42857142857142855</v>
      </c>
    </row>
    <row r="13" spans="1:7" s="2" customFormat="1" x14ac:dyDescent="0.25">
      <c r="A13" s="1"/>
      <c r="E13" s="142" t="s">
        <v>314</v>
      </c>
      <c r="F13" s="148">
        <v>4</v>
      </c>
      <c r="G13" s="23">
        <f>F13/F15</f>
        <v>0.5714285714285714</v>
      </c>
    </row>
    <row r="14" spans="1:7" s="2" customFormat="1" ht="15.75" thickBot="1" x14ac:dyDescent="0.3">
      <c r="A14" s="1"/>
      <c r="E14" s="144" t="s">
        <v>313</v>
      </c>
      <c r="F14" s="149"/>
      <c r="G14" s="23">
        <f>F14/F15</f>
        <v>0</v>
      </c>
    </row>
    <row r="15" spans="1:7" s="2" customFormat="1" ht="15.75" thickBot="1" x14ac:dyDescent="0.3">
      <c r="A15" s="1"/>
      <c r="E15" s="150" t="s">
        <v>17</v>
      </c>
      <c r="F15" s="151">
        <f>SUM(F12:F14)</f>
        <v>7</v>
      </c>
      <c r="G15" s="36"/>
    </row>
    <row r="16" spans="1:7" s="2" customFormat="1" ht="15.75" thickBot="1" x14ac:dyDescent="0.3">
      <c r="A16" s="1"/>
      <c r="E16" s="183"/>
      <c r="F16" s="179"/>
      <c r="G16" s="184"/>
    </row>
    <row r="17" spans="1:7" s="2" customFormat="1" ht="15.75" thickBot="1" x14ac:dyDescent="0.3">
      <c r="A17" s="1"/>
      <c r="E17" s="681" t="s">
        <v>29</v>
      </c>
      <c r="F17" s="682"/>
      <c r="G17" s="683"/>
    </row>
    <row r="18" spans="1:7" s="3" customFormat="1" ht="15.75" thickBot="1" x14ac:dyDescent="0.3">
      <c r="A18" s="1"/>
      <c r="B18" s="2"/>
      <c r="C18" s="2"/>
      <c r="D18" s="2"/>
      <c r="E18" s="128" t="s">
        <v>3</v>
      </c>
      <c r="F18" s="129" t="s">
        <v>4</v>
      </c>
      <c r="G18" s="30" t="s">
        <v>149</v>
      </c>
    </row>
    <row r="19" spans="1:7" s="3" customFormat="1" ht="15.75" thickBot="1" x14ac:dyDescent="0.3">
      <c r="A19" s="1"/>
      <c r="E19" s="187">
        <f>E6</f>
        <v>2190543627</v>
      </c>
      <c r="F19" s="187">
        <f>F6</f>
        <v>758546937</v>
      </c>
      <c r="G19" s="182">
        <f>F19/E19</f>
        <v>0.34628250615526318</v>
      </c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s="3" customFormat="1" x14ac:dyDescent="0.25">
      <c r="A23" s="1"/>
      <c r="G23" s="2"/>
    </row>
    <row r="24" spans="1:7" s="3" customFormat="1" x14ac:dyDescent="0.25">
      <c r="A24" s="1"/>
      <c r="G24" s="2"/>
    </row>
    <row r="25" spans="1:7" x14ac:dyDescent="0.25">
      <c r="B25" s="3"/>
      <c r="C25" s="3"/>
      <c r="D25" s="3"/>
    </row>
  </sheetData>
  <mergeCells count="3">
    <mergeCell ref="B1:G1"/>
    <mergeCell ref="E10:G10"/>
    <mergeCell ref="E17:G17"/>
  </mergeCells>
  <conditionalFormatting sqref="D6:D8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5:G8"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30"/>
  <sheetViews>
    <sheetView view="pageBreakPreview" zoomScale="60" zoomScaleNormal="80" workbookViewId="0">
      <selection activeCell="G37" sqref="G37"/>
    </sheetView>
  </sheetViews>
  <sheetFormatPr baseColWidth="10" defaultColWidth="11.42578125" defaultRowHeight="12.75" x14ac:dyDescent="0.2"/>
  <cols>
    <col min="1" max="1" width="3.7109375" style="15" bestFit="1" customWidth="1"/>
    <col min="2" max="2" width="60.5703125" style="15" customWidth="1"/>
    <col min="3" max="4" width="20.5703125" style="15" customWidth="1"/>
    <col min="5" max="6" width="29.28515625" style="16" customWidth="1"/>
    <col min="7" max="7" width="25.1406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69.75" customHeight="1" thickBot="1" x14ac:dyDescent="0.25">
      <c r="B1" s="660" t="s">
        <v>339</v>
      </c>
      <c r="C1" s="661"/>
      <c r="D1" s="661"/>
      <c r="E1" s="661"/>
      <c r="F1" s="661"/>
      <c r="G1" s="662"/>
    </row>
    <row r="2" spans="1:7" ht="102.75" customHeight="1" thickBot="1" x14ac:dyDescent="0.25"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58" customFormat="1" ht="18" x14ac:dyDescent="0.25">
      <c r="A3" s="57">
        <v>1</v>
      </c>
      <c r="B3" s="352" t="s">
        <v>117</v>
      </c>
      <c r="C3" s="404">
        <f>[1]Hoja1!B45</f>
        <v>4</v>
      </c>
      <c r="D3" s="330">
        <v>0.25</v>
      </c>
      <c r="E3" s="572">
        <v>165000000</v>
      </c>
      <c r="F3" s="572">
        <v>20400000</v>
      </c>
      <c r="G3" s="405">
        <f t="shared" ref="G3:G9" si="0">F3/E3</f>
        <v>0.12363636363636364</v>
      </c>
    </row>
    <row r="4" spans="1:7" s="58" customFormat="1" ht="18" x14ac:dyDescent="0.25">
      <c r="A4" s="57">
        <v>2</v>
      </c>
      <c r="B4" s="353" t="s">
        <v>118</v>
      </c>
      <c r="C4" s="437">
        <f>[1]Hoja1!B46</f>
        <v>6</v>
      </c>
      <c r="D4" s="330">
        <v>0.30559999999999998</v>
      </c>
      <c r="E4" s="572">
        <v>397279470</v>
      </c>
      <c r="F4" s="572">
        <v>181549000</v>
      </c>
      <c r="G4" s="438">
        <f t="shared" si="0"/>
        <v>0.45698057339836867</v>
      </c>
    </row>
    <row r="5" spans="1:7" s="58" customFormat="1" ht="18" x14ac:dyDescent="0.25">
      <c r="A5" s="57">
        <v>3</v>
      </c>
      <c r="B5" s="353" t="s">
        <v>119</v>
      </c>
      <c r="C5" s="437">
        <f>[1]Hoja1!B47</f>
        <v>5</v>
      </c>
      <c r="D5" s="330">
        <v>0.44</v>
      </c>
      <c r="E5" s="572">
        <v>661422612</v>
      </c>
      <c r="F5" s="572">
        <v>481680000</v>
      </c>
      <c r="G5" s="438">
        <f t="shared" si="0"/>
        <v>0.72824846211940508</v>
      </c>
    </row>
    <row r="6" spans="1:7" s="58" customFormat="1" ht="36" x14ac:dyDescent="0.25">
      <c r="A6" s="57">
        <v>4</v>
      </c>
      <c r="B6" s="353" t="s">
        <v>120</v>
      </c>
      <c r="C6" s="437">
        <v>4</v>
      </c>
      <c r="D6" s="330">
        <v>0.5</v>
      </c>
      <c r="E6" s="572">
        <v>0</v>
      </c>
      <c r="F6" s="572">
        <v>0</v>
      </c>
      <c r="G6" s="438">
        <v>0</v>
      </c>
    </row>
    <row r="7" spans="1:7" s="58" customFormat="1" ht="18" x14ac:dyDescent="0.25">
      <c r="A7" s="57"/>
      <c r="B7" s="353" t="s">
        <v>345</v>
      </c>
      <c r="C7" s="437">
        <v>3</v>
      </c>
      <c r="D7" s="330">
        <v>0.33329999999999999</v>
      </c>
      <c r="E7" s="572">
        <v>1686187197</v>
      </c>
      <c r="F7" s="572">
        <v>360258836</v>
      </c>
      <c r="G7" s="438">
        <f>F7/E7</f>
        <v>0.21365293049369535</v>
      </c>
    </row>
    <row r="8" spans="1:7" s="58" customFormat="1" ht="18" x14ac:dyDescent="0.25">
      <c r="A8" s="57">
        <v>5</v>
      </c>
      <c r="B8" s="353" t="s">
        <v>121</v>
      </c>
      <c r="C8" s="437">
        <f>[1]Hoja1!B49</f>
        <v>9</v>
      </c>
      <c r="D8" s="330">
        <v>0.77780000000000005</v>
      </c>
      <c r="E8" s="572">
        <v>309760036</v>
      </c>
      <c r="F8" s="572">
        <v>218100000</v>
      </c>
      <c r="G8" s="438">
        <f t="shared" si="0"/>
        <v>0.70409340990649938</v>
      </c>
    </row>
    <row r="9" spans="1:7" s="58" customFormat="1" ht="18.75" thickBot="1" x14ac:dyDescent="0.3">
      <c r="A9" s="57">
        <v>6</v>
      </c>
      <c r="B9" s="356" t="s">
        <v>122</v>
      </c>
      <c r="C9" s="437">
        <f>[1]Hoja1!B50</f>
        <v>5</v>
      </c>
      <c r="D9" s="330">
        <v>0.4</v>
      </c>
      <c r="E9" s="572">
        <v>792513024</v>
      </c>
      <c r="F9" s="572">
        <v>86581816</v>
      </c>
      <c r="G9" s="438">
        <f t="shared" si="0"/>
        <v>0.10924970742184295</v>
      </c>
    </row>
    <row r="10" spans="1:7" ht="30" customHeight="1" thickBot="1" x14ac:dyDescent="0.25">
      <c r="B10" s="439" t="s">
        <v>30</v>
      </c>
      <c r="C10" s="382">
        <f>SUM(C3:C9)</f>
        <v>36</v>
      </c>
      <c r="D10" s="440">
        <f>SUM(D3:D9)/6</f>
        <v>0.50111666666666665</v>
      </c>
      <c r="E10" s="310">
        <f>SUM(E3:E9)</f>
        <v>4012162339</v>
      </c>
      <c r="F10" s="310">
        <f>SUM(F3:F9)</f>
        <v>1348569652</v>
      </c>
      <c r="G10" s="440">
        <f>F10/E10</f>
        <v>0.33612041040595592</v>
      </c>
    </row>
    <row r="11" spans="1:7" s="16" customFormat="1" hidden="1" x14ac:dyDescent="0.2">
      <c r="B11" s="226"/>
      <c r="C11" s="220"/>
      <c r="D11" s="227">
        <v>1</v>
      </c>
      <c r="E11" s="207"/>
      <c r="F11" s="207"/>
      <c r="G11" s="227">
        <v>1</v>
      </c>
    </row>
    <row r="12" spans="1:7" s="16" customFormat="1" hidden="1" x14ac:dyDescent="0.2">
      <c r="B12" s="25"/>
      <c r="C12" s="25"/>
      <c r="D12" s="116">
        <v>0</v>
      </c>
      <c r="E12" s="56"/>
      <c r="F12" s="56"/>
      <c r="G12" s="117">
        <v>0</v>
      </c>
    </row>
    <row r="13" spans="1:7" s="16" customFormat="1" x14ac:dyDescent="0.2">
      <c r="B13" s="15"/>
      <c r="C13" s="15"/>
      <c r="D13" s="15"/>
      <c r="G13" s="15"/>
    </row>
    <row r="14" spans="1:7" s="16" customFormat="1" ht="13.5" thickBot="1" x14ac:dyDescent="0.25">
      <c r="B14" s="15"/>
      <c r="C14" s="15"/>
      <c r="D14" s="15"/>
      <c r="G14" s="15"/>
    </row>
    <row r="15" spans="1:7" s="16" customFormat="1" ht="15.75" thickBot="1" x14ac:dyDescent="0.25">
      <c r="A15" s="15"/>
      <c r="B15" s="15"/>
      <c r="C15" s="15"/>
      <c r="D15" s="15"/>
      <c r="E15" s="657" t="s">
        <v>16</v>
      </c>
      <c r="F15" s="658"/>
      <c r="G15" s="659"/>
    </row>
    <row r="16" spans="1:7" s="16" customFormat="1" ht="15.75" thickBot="1" x14ac:dyDescent="0.25">
      <c r="A16" s="15"/>
      <c r="B16" s="15"/>
      <c r="C16" s="15"/>
      <c r="D16" s="15"/>
      <c r="E16" s="240" t="s">
        <v>13</v>
      </c>
      <c r="F16" s="238" t="s">
        <v>14</v>
      </c>
      <c r="G16" s="239" t="s">
        <v>15</v>
      </c>
    </row>
    <row r="17" spans="1:7" s="16" customFormat="1" ht="15" x14ac:dyDescent="0.2">
      <c r="A17" s="15"/>
      <c r="B17" s="15"/>
      <c r="C17" s="15"/>
      <c r="D17" s="15"/>
      <c r="E17" s="140" t="s">
        <v>315</v>
      </c>
      <c r="F17" s="141">
        <v>18</v>
      </c>
      <c r="G17" s="152">
        <f>F17/F20</f>
        <v>0.5</v>
      </c>
    </row>
    <row r="18" spans="1:7" ht="15" x14ac:dyDescent="0.2">
      <c r="E18" s="142" t="s">
        <v>314</v>
      </c>
      <c r="F18" s="143">
        <v>18</v>
      </c>
      <c r="G18" s="152">
        <f>F18/F20</f>
        <v>0.5</v>
      </c>
    </row>
    <row r="19" spans="1:7" ht="15.75" thickBot="1" x14ac:dyDescent="0.25">
      <c r="E19" s="144" t="s">
        <v>313</v>
      </c>
      <c r="F19" s="145"/>
      <c r="G19" s="152">
        <f>F19/F20</f>
        <v>0</v>
      </c>
    </row>
    <row r="20" spans="1:7" ht="15.75" thickBot="1" x14ac:dyDescent="0.3">
      <c r="E20" s="345" t="s">
        <v>17</v>
      </c>
      <c r="F20" s="146">
        <f>SUM(F17:F19)</f>
        <v>36</v>
      </c>
      <c r="G20" s="153"/>
    </row>
    <row r="21" spans="1:7" ht="15.75" thickBot="1" x14ac:dyDescent="0.25">
      <c r="E21" s="441"/>
      <c r="F21" s="442"/>
      <c r="G21" s="443"/>
    </row>
    <row r="22" spans="1:7" ht="15.75" thickBot="1" x14ac:dyDescent="0.3">
      <c r="E22" s="685" t="s">
        <v>155</v>
      </c>
      <c r="F22" s="686"/>
      <c r="G22" s="687"/>
    </row>
    <row r="23" spans="1:7" ht="15.75" thickBot="1" x14ac:dyDescent="0.25">
      <c r="E23" s="240" t="s">
        <v>3</v>
      </c>
      <c r="F23" s="238" t="s">
        <v>4</v>
      </c>
      <c r="G23" s="154" t="s">
        <v>150</v>
      </c>
    </row>
    <row r="24" spans="1:7" ht="15" thickBot="1" x14ac:dyDescent="0.25">
      <c r="B24" s="16"/>
      <c r="C24" s="16"/>
      <c r="D24" s="16"/>
      <c r="E24" s="444">
        <f>E10</f>
        <v>4012162339</v>
      </c>
      <c r="F24" s="445">
        <f>F10</f>
        <v>1348569652</v>
      </c>
      <c r="G24" s="66">
        <f>F24/E24</f>
        <v>0.33612041040595592</v>
      </c>
    </row>
    <row r="25" spans="1:7" x14ac:dyDescent="0.2">
      <c r="B25" s="16"/>
      <c r="C25" s="16"/>
      <c r="D25" s="16"/>
    </row>
    <row r="26" spans="1:7" x14ac:dyDescent="0.2">
      <c r="B26" s="16"/>
      <c r="C26" s="16"/>
      <c r="D26" s="16"/>
    </row>
    <row r="27" spans="1:7" x14ac:dyDescent="0.2">
      <c r="B27" s="16"/>
      <c r="C27" s="16"/>
      <c r="D27" s="16"/>
    </row>
    <row r="28" spans="1:7" x14ac:dyDescent="0.2">
      <c r="B28" s="16"/>
      <c r="C28" s="16"/>
      <c r="D28" s="16"/>
    </row>
    <row r="29" spans="1:7" x14ac:dyDescent="0.2">
      <c r="B29" s="16"/>
      <c r="C29" s="16"/>
      <c r="D29" s="16"/>
    </row>
    <row r="30" spans="1:7" x14ac:dyDescent="0.2">
      <c r="B30" s="16"/>
      <c r="C30" s="16"/>
      <c r="D30" s="16"/>
    </row>
  </sheetData>
  <mergeCells count="3">
    <mergeCell ref="B1:G1"/>
    <mergeCell ref="E15:G15"/>
    <mergeCell ref="E22:G22"/>
  </mergeCells>
  <conditionalFormatting sqref="D11:D12">
    <cfRule type="colorScale" priority="1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0:G12">
    <cfRule type="colorScale" priority="36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6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1:D12">
    <cfRule type="colorScale" priority="1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11:D12">
    <cfRule type="colorScale" priority="10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10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0"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50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02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50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50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12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0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0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10:D12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2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2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1"/>
  <sheetViews>
    <sheetView view="pageBreakPreview" zoomScale="60" zoomScaleNormal="42" workbookViewId="0">
      <selection activeCell="D17" sqref="D17"/>
    </sheetView>
  </sheetViews>
  <sheetFormatPr baseColWidth="10" defaultColWidth="11.42578125" defaultRowHeight="15" x14ac:dyDescent="0.25"/>
  <cols>
    <col min="1" max="1" width="3" style="1" bestFit="1" customWidth="1"/>
    <col min="2" max="2" width="70" style="1" bestFit="1" customWidth="1"/>
    <col min="3" max="4" width="20.5703125" style="1" customWidth="1"/>
    <col min="5" max="5" width="27.42578125" style="3" customWidth="1"/>
    <col min="6" max="6" width="24.5703125" style="3" customWidth="1"/>
    <col min="7" max="7" width="21.28515625" style="2" customWidth="1"/>
    <col min="8" max="8" width="16.42578125" style="1" customWidth="1"/>
    <col min="9" max="10" width="19" style="1" bestFit="1" customWidth="1"/>
    <col min="11" max="16384" width="11.42578125" style="1"/>
  </cols>
  <sheetData>
    <row r="1" spans="1:9" ht="69.75" customHeight="1" thickBot="1" x14ac:dyDescent="0.3">
      <c r="B1" s="660" t="s">
        <v>340</v>
      </c>
      <c r="C1" s="661"/>
      <c r="D1" s="661"/>
      <c r="E1" s="661"/>
      <c r="F1" s="661"/>
      <c r="G1" s="662"/>
    </row>
    <row r="2" spans="1:9" s="2" customFormat="1" ht="65.25" customHeight="1" thickBot="1" x14ac:dyDescent="0.3">
      <c r="B2" s="75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  <c r="I2" s="10"/>
    </row>
    <row r="3" spans="1:9" s="2" customFormat="1" ht="41.25" customHeight="1" x14ac:dyDescent="0.25">
      <c r="A3" s="4">
        <v>1</v>
      </c>
      <c r="B3" s="355" t="s">
        <v>308</v>
      </c>
      <c r="C3" s="560">
        <v>4</v>
      </c>
      <c r="D3" s="322">
        <v>0.70799999999999996</v>
      </c>
      <c r="E3" s="602">
        <v>1468000000</v>
      </c>
      <c r="F3" s="602">
        <v>546239083</v>
      </c>
      <c r="G3" s="292">
        <f t="shared" ref="G3:G8" si="0">F3/E3</f>
        <v>0.37209746798365123</v>
      </c>
    </row>
    <row r="4" spans="1:9" s="2" customFormat="1" ht="18" x14ac:dyDescent="0.25">
      <c r="A4" s="4">
        <v>2</v>
      </c>
      <c r="B4" s="564" t="s">
        <v>309</v>
      </c>
      <c r="C4" s="561">
        <v>3</v>
      </c>
      <c r="D4" s="322">
        <v>0.61329999999999996</v>
      </c>
      <c r="E4" s="602">
        <v>1253376033</v>
      </c>
      <c r="F4" s="602">
        <v>592550000</v>
      </c>
      <c r="G4" s="292">
        <f t="shared" si="0"/>
        <v>0.47276314880675557</v>
      </c>
    </row>
    <row r="5" spans="1:9" s="2" customFormat="1" ht="41.25" customHeight="1" x14ac:dyDescent="0.25">
      <c r="A5" s="4">
        <v>3</v>
      </c>
      <c r="B5" s="355" t="s">
        <v>310</v>
      </c>
      <c r="C5" s="561">
        <v>2</v>
      </c>
      <c r="D5" s="322">
        <v>0.78669999999999995</v>
      </c>
      <c r="E5" s="602">
        <v>230000000</v>
      </c>
      <c r="F5" s="602">
        <v>37100000</v>
      </c>
      <c r="G5" s="292">
        <f t="shared" si="0"/>
        <v>0.16130434782608696</v>
      </c>
    </row>
    <row r="6" spans="1:9" s="2" customFormat="1" ht="38.25" customHeight="1" x14ac:dyDescent="0.25">
      <c r="A6" s="4">
        <v>4</v>
      </c>
      <c r="B6" s="355" t="s">
        <v>311</v>
      </c>
      <c r="C6" s="561">
        <v>2</v>
      </c>
      <c r="D6" s="322">
        <v>0.5</v>
      </c>
      <c r="E6" s="602">
        <v>1070224548</v>
      </c>
      <c r="F6" s="602">
        <v>408958731</v>
      </c>
      <c r="G6" s="292">
        <f t="shared" si="0"/>
        <v>0.3821242296901603</v>
      </c>
    </row>
    <row r="7" spans="1:9" s="2" customFormat="1" ht="45.75" customHeight="1" thickBot="1" x14ac:dyDescent="0.3">
      <c r="A7" s="4">
        <v>5</v>
      </c>
      <c r="B7" s="557" t="s">
        <v>312</v>
      </c>
      <c r="C7" s="562">
        <v>1</v>
      </c>
      <c r="D7" s="322">
        <v>0</v>
      </c>
      <c r="E7" s="602">
        <v>30000000</v>
      </c>
      <c r="F7" s="602">
        <v>10000000</v>
      </c>
      <c r="G7" s="603">
        <f t="shared" si="0"/>
        <v>0.33333333333333331</v>
      </c>
    </row>
    <row r="8" spans="1:9" ht="33" customHeight="1" thickBot="1" x14ac:dyDescent="0.3">
      <c r="B8" s="436" t="s">
        <v>0</v>
      </c>
      <c r="C8" s="327">
        <f>SUM(C3:C7)</f>
        <v>12</v>
      </c>
      <c r="D8" s="563">
        <f>SUM(D3:D7)/5</f>
        <v>0.52159999999999995</v>
      </c>
      <c r="E8" s="359">
        <f>SUM(E3:E7)</f>
        <v>4051600581</v>
      </c>
      <c r="F8" s="359">
        <f>SUM(F3:F7)</f>
        <v>1594847814</v>
      </c>
      <c r="G8" s="342">
        <f t="shared" si="0"/>
        <v>0.39363401749892285</v>
      </c>
    </row>
    <row r="9" spans="1:9" hidden="1" x14ac:dyDescent="0.25">
      <c r="B9" s="84"/>
      <c r="C9" s="106"/>
      <c r="D9" s="88">
        <v>1</v>
      </c>
      <c r="E9" s="110"/>
      <c r="F9" s="110"/>
      <c r="G9" s="118">
        <v>1</v>
      </c>
    </row>
    <row r="10" spans="1:9" ht="15" hidden="1" customHeight="1" x14ac:dyDescent="0.25">
      <c r="B10" s="15"/>
      <c r="C10" s="15"/>
      <c r="D10" s="88">
        <v>0</v>
      </c>
      <c r="E10" s="16"/>
      <c r="F10" s="16"/>
      <c r="G10" s="118">
        <v>0</v>
      </c>
    </row>
    <row r="11" spans="1:9" s="2" customFormat="1" ht="15.75" thickBot="1" x14ac:dyDescent="0.3">
      <c r="A11" s="1"/>
      <c r="E11" s="3"/>
      <c r="F11" s="3"/>
    </row>
    <row r="12" spans="1:9" s="3" customFormat="1" ht="15.75" thickBot="1" x14ac:dyDescent="0.3">
      <c r="A12" s="1"/>
      <c r="E12" s="663" t="s">
        <v>16</v>
      </c>
      <c r="F12" s="664"/>
      <c r="G12" s="665"/>
    </row>
    <row r="13" spans="1:9" s="3" customFormat="1" ht="15.75" thickBot="1" x14ac:dyDescent="0.3">
      <c r="A13" s="1"/>
      <c r="E13" s="128" t="s">
        <v>13</v>
      </c>
      <c r="F13" s="129" t="s">
        <v>14</v>
      </c>
      <c r="G13" s="130" t="s">
        <v>15</v>
      </c>
    </row>
    <row r="14" spans="1:9" s="3" customFormat="1" x14ac:dyDescent="0.25">
      <c r="A14" s="1"/>
      <c r="E14" s="140" t="s">
        <v>315</v>
      </c>
      <c r="F14" s="147">
        <v>6</v>
      </c>
      <c r="G14" s="23">
        <f>F14/F17</f>
        <v>0.5</v>
      </c>
    </row>
    <row r="15" spans="1:9" s="3" customFormat="1" x14ac:dyDescent="0.25">
      <c r="A15" s="1"/>
      <c r="E15" s="142" t="s">
        <v>314</v>
      </c>
      <c r="F15" s="148">
        <v>4</v>
      </c>
      <c r="G15" s="23">
        <f>F15/F17</f>
        <v>0.33333333333333331</v>
      </c>
    </row>
    <row r="16" spans="1:9" s="3" customFormat="1" ht="15.75" thickBot="1" x14ac:dyDescent="0.3">
      <c r="A16" s="1"/>
      <c r="E16" s="144" t="s">
        <v>313</v>
      </c>
      <c r="F16" s="149">
        <v>2</v>
      </c>
      <c r="G16" s="23">
        <f>F16/F17</f>
        <v>0.16666666666666666</v>
      </c>
    </row>
    <row r="17" spans="1:7" s="3" customFormat="1" ht="15.75" thickBot="1" x14ac:dyDescent="0.3">
      <c r="A17" s="1"/>
      <c r="E17" s="150" t="s">
        <v>17</v>
      </c>
      <c r="F17" s="151">
        <f>SUM(F14:F16)</f>
        <v>12</v>
      </c>
      <c r="G17" s="50"/>
    </row>
    <row r="18" spans="1:7" s="3" customFormat="1" ht="15.75" thickBot="1" x14ac:dyDescent="0.3">
      <c r="A18" s="1"/>
      <c r="E18" s="178"/>
      <c r="F18" s="179"/>
      <c r="G18" s="33"/>
    </row>
    <row r="19" spans="1:7" ht="15.75" thickBot="1" x14ac:dyDescent="0.3">
      <c r="E19" s="681" t="s">
        <v>153</v>
      </c>
      <c r="F19" s="682"/>
      <c r="G19" s="683"/>
    </row>
    <row r="20" spans="1:7" ht="15.75" thickBot="1" x14ac:dyDescent="0.3">
      <c r="E20" s="128" t="s">
        <v>3</v>
      </c>
      <c r="F20" s="129" t="s">
        <v>4</v>
      </c>
      <c r="G20" s="30" t="s">
        <v>149</v>
      </c>
    </row>
    <row r="21" spans="1:7" ht="15.75" thickBot="1" x14ac:dyDescent="0.3">
      <c r="E21" s="188">
        <f>E8</f>
        <v>4051600581</v>
      </c>
      <c r="F21" s="189">
        <f>F8</f>
        <v>1594847814</v>
      </c>
      <c r="G21" s="29">
        <f>F21/E21</f>
        <v>0.39363401749892285</v>
      </c>
    </row>
  </sheetData>
  <mergeCells count="3">
    <mergeCell ref="B1:G1"/>
    <mergeCell ref="E12:G12"/>
    <mergeCell ref="E19:G19"/>
  </mergeCells>
  <conditionalFormatting sqref="D8:D10"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8:D10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8:D10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70866141732283472" top="0.74803149606299213" bottom="1.3385826771653544" header="0.31496062992125984" footer="0.31496062992125984"/>
  <pageSetup paperSize="14" scale="5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96"/>
  <sheetViews>
    <sheetView view="pageBreakPreview" zoomScale="60" zoomScaleNormal="41" workbookViewId="0">
      <selection activeCell="C70" sqref="C70"/>
    </sheetView>
  </sheetViews>
  <sheetFormatPr baseColWidth="10" defaultColWidth="11.42578125" defaultRowHeight="15" x14ac:dyDescent="0.25"/>
  <cols>
    <col min="1" max="1" width="5.42578125" style="74" customWidth="1"/>
    <col min="2" max="2" width="60.5703125" style="60" customWidth="1"/>
    <col min="3" max="4" width="20.5703125" style="60" customWidth="1"/>
    <col min="5" max="5" width="27.85546875" style="59" customWidth="1"/>
    <col min="6" max="6" width="29" style="59" customWidth="1"/>
    <col min="7" max="7" width="29.85546875" style="2" customWidth="1"/>
    <col min="8" max="8" width="16.42578125" style="1" customWidth="1"/>
    <col min="9" max="9" width="7.85546875" style="1" customWidth="1"/>
    <col min="10" max="11" width="20.42578125" style="1" customWidth="1"/>
    <col min="12" max="12" width="20" style="1" customWidth="1"/>
    <col min="13" max="15" width="11.42578125" style="1"/>
    <col min="16" max="16" width="19.85546875" style="1" customWidth="1"/>
    <col min="17" max="18" width="19.42578125" style="1" customWidth="1"/>
    <col min="19" max="16384" width="11.42578125" style="1"/>
  </cols>
  <sheetData>
    <row r="1" spans="1:7" ht="15.75" thickBot="1" x14ac:dyDescent="0.3"/>
    <row r="2" spans="1:7" ht="74.25" customHeight="1" thickBot="1" x14ac:dyDescent="0.3">
      <c r="B2" s="660" t="s">
        <v>341</v>
      </c>
      <c r="C2" s="661"/>
      <c r="D2" s="661"/>
      <c r="E2" s="661"/>
      <c r="F2" s="661"/>
      <c r="G2" s="662"/>
    </row>
    <row r="3" spans="1:7" s="2" customFormat="1" ht="81.75" customHeight="1" thickBot="1" x14ac:dyDescent="0.3">
      <c r="A3" s="20"/>
      <c r="B3" s="75" t="s">
        <v>1</v>
      </c>
      <c r="C3" s="136" t="s">
        <v>54</v>
      </c>
      <c r="D3" s="136" t="s">
        <v>62</v>
      </c>
      <c r="E3" s="137" t="s">
        <v>56</v>
      </c>
      <c r="F3" s="138" t="s">
        <v>57</v>
      </c>
      <c r="G3" s="139" t="s">
        <v>55</v>
      </c>
    </row>
    <row r="4" spans="1:7" ht="35.1" customHeight="1" x14ac:dyDescent="0.25">
      <c r="A4" s="74">
        <v>1</v>
      </c>
      <c r="B4" s="542" t="s">
        <v>180</v>
      </c>
      <c r="C4" s="497">
        <v>2</v>
      </c>
      <c r="D4" s="447">
        <v>0</v>
      </c>
      <c r="E4" s="615" t="s">
        <v>238</v>
      </c>
      <c r="F4" s="615" t="s">
        <v>238</v>
      </c>
      <c r="G4" s="480" t="str">
        <f>+F4</f>
        <v>Actividades de Gestión</v>
      </c>
    </row>
    <row r="5" spans="1:7" ht="35.1" customHeight="1" x14ac:dyDescent="0.25">
      <c r="A5" s="74">
        <v>2</v>
      </c>
      <c r="B5" s="541" t="s">
        <v>181</v>
      </c>
      <c r="C5" s="497">
        <v>1</v>
      </c>
      <c r="D5" s="447">
        <v>0.9</v>
      </c>
      <c r="E5" s="615">
        <v>520000000</v>
      </c>
      <c r="F5" s="615">
        <v>520000000</v>
      </c>
      <c r="G5" s="323">
        <f t="shared" ref="G5:G59" si="0">F5/E5</f>
        <v>1</v>
      </c>
    </row>
    <row r="6" spans="1:7" ht="35.1" customHeight="1" x14ac:dyDescent="0.25">
      <c r="A6" s="74">
        <v>3</v>
      </c>
      <c r="B6" s="541" t="s">
        <v>182</v>
      </c>
      <c r="C6" s="497">
        <v>7</v>
      </c>
      <c r="D6" s="447">
        <v>0.66510000000000002</v>
      </c>
      <c r="E6" s="615">
        <v>1444412460.5441401</v>
      </c>
      <c r="F6" s="615">
        <v>1283025171.47</v>
      </c>
      <c r="G6" s="323">
        <f t="shared" si="0"/>
        <v>0.88826786428210258</v>
      </c>
    </row>
    <row r="7" spans="1:7" ht="35.1" customHeight="1" x14ac:dyDescent="0.25">
      <c r="A7" s="74">
        <v>4</v>
      </c>
      <c r="B7" s="541" t="s">
        <v>183</v>
      </c>
      <c r="C7" s="497">
        <v>4</v>
      </c>
      <c r="D7" s="447">
        <v>0.38</v>
      </c>
      <c r="E7" s="615">
        <v>4702929988.1199999</v>
      </c>
      <c r="F7" s="615">
        <v>3826846588.4899998</v>
      </c>
      <c r="G7" s="323">
        <f t="shared" si="0"/>
        <v>0.81371540681169796</v>
      </c>
    </row>
    <row r="8" spans="1:7" ht="35.1" customHeight="1" x14ac:dyDescent="0.25">
      <c r="A8" s="74">
        <v>5</v>
      </c>
      <c r="B8" s="541" t="s">
        <v>184</v>
      </c>
      <c r="C8" s="497">
        <v>2</v>
      </c>
      <c r="D8" s="447">
        <v>0.5</v>
      </c>
      <c r="E8" s="621" t="s">
        <v>238</v>
      </c>
      <c r="F8" s="621" t="s">
        <v>238</v>
      </c>
      <c r="G8" s="481" t="str">
        <f>$F$8</f>
        <v>Actividades de Gestión</v>
      </c>
    </row>
    <row r="9" spans="1:7" ht="35.1" customHeight="1" x14ac:dyDescent="0.25">
      <c r="A9" s="74">
        <v>6</v>
      </c>
      <c r="B9" s="541" t="s">
        <v>185</v>
      </c>
      <c r="C9" s="497">
        <v>5</v>
      </c>
      <c r="D9" s="447">
        <v>0.32</v>
      </c>
      <c r="E9" s="615">
        <v>3484360000.6399999</v>
      </c>
      <c r="F9" s="615">
        <v>3100358912.0300002</v>
      </c>
      <c r="G9" s="323">
        <f t="shared" si="0"/>
        <v>0.88979293513314717</v>
      </c>
    </row>
    <row r="10" spans="1:7" ht="35.1" customHeight="1" x14ac:dyDescent="0.25">
      <c r="A10" s="74">
        <v>7</v>
      </c>
      <c r="B10" s="541" t="s">
        <v>186</v>
      </c>
      <c r="C10" s="497">
        <v>4</v>
      </c>
      <c r="D10" s="447">
        <v>0.17499999999999999</v>
      </c>
      <c r="E10" s="615">
        <v>125000000</v>
      </c>
      <c r="F10" s="615">
        <v>0</v>
      </c>
      <c r="G10" s="482">
        <f>+F10</f>
        <v>0</v>
      </c>
    </row>
    <row r="11" spans="1:7" ht="35.1" customHeight="1" x14ac:dyDescent="0.25">
      <c r="A11" s="74">
        <v>8</v>
      </c>
      <c r="B11" s="541" t="s">
        <v>187</v>
      </c>
      <c r="C11" s="497">
        <v>2</v>
      </c>
      <c r="D11" s="447">
        <v>0.73660000000000003</v>
      </c>
      <c r="E11" s="615">
        <v>3039193926.6199999</v>
      </c>
      <c r="F11" s="615">
        <v>2292318075.5300002</v>
      </c>
      <c r="G11" s="323">
        <f t="shared" si="0"/>
        <v>0.75425199275762311</v>
      </c>
    </row>
    <row r="12" spans="1:7" ht="35.1" customHeight="1" x14ac:dyDescent="0.25">
      <c r="A12" s="74">
        <v>9</v>
      </c>
      <c r="B12" s="541" t="s">
        <v>188</v>
      </c>
      <c r="C12" s="497">
        <v>10</v>
      </c>
      <c r="D12" s="447">
        <v>0.871</v>
      </c>
      <c r="E12" s="615">
        <v>4905572756.3295603</v>
      </c>
      <c r="F12" s="615">
        <v>4669593686.8299999</v>
      </c>
      <c r="G12" s="323">
        <f t="shared" si="0"/>
        <v>0.95189571509359816</v>
      </c>
    </row>
    <row r="13" spans="1:7" ht="35.1" customHeight="1" x14ac:dyDescent="0.25">
      <c r="A13" s="74">
        <v>10</v>
      </c>
      <c r="B13" s="541" t="s">
        <v>189</v>
      </c>
      <c r="C13" s="497">
        <v>4</v>
      </c>
      <c r="D13" s="447">
        <v>0.7369</v>
      </c>
      <c r="E13" s="615">
        <v>2497331405.3125</v>
      </c>
      <c r="F13" s="615">
        <v>2350807468.9699998</v>
      </c>
      <c r="G13" s="323">
        <f t="shared" si="0"/>
        <v>0.94132779653080723</v>
      </c>
    </row>
    <row r="14" spans="1:7" ht="35.1" customHeight="1" x14ac:dyDescent="0.25">
      <c r="A14" s="74">
        <v>11</v>
      </c>
      <c r="B14" s="541" t="s">
        <v>190</v>
      </c>
      <c r="C14" s="497">
        <v>1</v>
      </c>
      <c r="D14" s="447">
        <v>0</v>
      </c>
      <c r="E14" s="615">
        <v>700000000</v>
      </c>
      <c r="F14" s="615">
        <v>0</v>
      </c>
      <c r="G14" s="323">
        <f t="shared" si="0"/>
        <v>0</v>
      </c>
    </row>
    <row r="15" spans="1:7" ht="35.1" customHeight="1" x14ac:dyDescent="0.25">
      <c r="A15" s="74">
        <v>12</v>
      </c>
      <c r="B15" s="541" t="s">
        <v>191</v>
      </c>
      <c r="C15" s="497">
        <v>4</v>
      </c>
      <c r="D15" s="447">
        <v>0.8</v>
      </c>
      <c r="E15" s="615">
        <v>890000000.36000001</v>
      </c>
      <c r="F15" s="615">
        <v>857586726.5</v>
      </c>
      <c r="G15" s="323">
        <f t="shared" si="0"/>
        <v>0.96358059118327077</v>
      </c>
    </row>
    <row r="16" spans="1:7" ht="35.1" customHeight="1" x14ac:dyDescent="0.25">
      <c r="A16" s="74">
        <v>13</v>
      </c>
      <c r="B16" s="541" t="s">
        <v>192</v>
      </c>
      <c r="C16" s="497">
        <v>3</v>
      </c>
      <c r="D16" s="447">
        <v>6.6699999999999995E-2</v>
      </c>
      <c r="E16" s="615" t="s">
        <v>238</v>
      </c>
      <c r="F16" s="615" t="s">
        <v>238</v>
      </c>
      <c r="G16" s="482" t="str">
        <f>+F16</f>
        <v>Actividades de Gestión</v>
      </c>
    </row>
    <row r="17" spans="1:12" ht="35.1" customHeight="1" x14ac:dyDescent="0.25">
      <c r="A17" s="74">
        <v>14</v>
      </c>
      <c r="B17" s="541" t="s">
        <v>193</v>
      </c>
      <c r="C17" s="497">
        <v>4</v>
      </c>
      <c r="D17" s="447">
        <v>0.52500000000000002</v>
      </c>
      <c r="E17" s="615">
        <v>1258500000</v>
      </c>
      <c r="F17" s="615">
        <v>1191491010.5</v>
      </c>
      <c r="G17" s="323">
        <f t="shared" si="0"/>
        <v>0.94675487524831148</v>
      </c>
    </row>
    <row r="18" spans="1:12" ht="35.1" customHeight="1" x14ac:dyDescent="0.25">
      <c r="A18" s="74">
        <v>15</v>
      </c>
      <c r="B18" s="541" t="s">
        <v>194</v>
      </c>
      <c r="C18" s="497">
        <v>2</v>
      </c>
      <c r="D18" s="447">
        <v>0.5</v>
      </c>
      <c r="E18" s="615">
        <v>1220000000</v>
      </c>
      <c r="F18" s="615">
        <v>974264435.73000002</v>
      </c>
      <c r="G18" s="323">
        <f t="shared" si="0"/>
        <v>0.79857740633606555</v>
      </c>
    </row>
    <row r="19" spans="1:12" ht="35.1" customHeight="1" x14ac:dyDescent="0.25">
      <c r="A19" s="74">
        <v>16</v>
      </c>
      <c r="B19" s="541" t="s">
        <v>195</v>
      </c>
      <c r="C19" s="497">
        <v>2</v>
      </c>
      <c r="D19" s="447">
        <v>0.43419999999999997</v>
      </c>
      <c r="E19" s="615">
        <v>1356300983.5</v>
      </c>
      <c r="F19" s="615">
        <v>794012254.40999997</v>
      </c>
      <c r="G19" s="323">
        <f t="shared" si="0"/>
        <v>0.58542481651898026</v>
      </c>
    </row>
    <row r="20" spans="1:12" ht="35.1" customHeight="1" x14ac:dyDescent="0.25">
      <c r="A20" s="74">
        <v>17</v>
      </c>
      <c r="B20" s="541" t="s">
        <v>196</v>
      </c>
      <c r="C20" s="497">
        <v>1</v>
      </c>
      <c r="D20" s="447">
        <v>0.32</v>
      </c>
      <c r="E20" s="615">
        <v>374500000</v>
      </c>
      <c r="F20" s="615">
        <v>223790466.66999999</v>
      </c>
      <c r="G20" s="323">
        <f t="shared" si="0"/>
        <v>0.59757133957276365</v>
      </c>
    </row>
    <row r="21" spans="1:12" ht="35.1" customHeight="1" x14ac:dyDescent="0.25">
      <c r="A21" s="74">
        <v>18</v>
      </c>
      <c r="B21" s="541" t="s">
        <v>197</v>
      </c>
      <c r="C21" s="497">
        <v>1</v>
      </c>
      <c r="D21" s="447">
        <v>0</v>
      </c>
      <c r="E21" s="615">
        <v>700000000</v>
      </c>
      <c r="F21" s="615">
        <v>0</v>
      </c>
      <c r="G21" s="323">
        <f t="shared" si="0"/>
        <v>0</v>
      </c>
    </row>
    <row r="22" spans="1:12" ht="35.1" customHeight="1" x14ac:dyDescent="0.25">
      <c r="A22" s="74">
        <v>19</v>
      </c>
      <c r="B22" s="541" t="s">
        <v>198</v>
      </c>
      <c r="C22" s="497">
        <v>1</v>
      </c>
      <c r="D22" s="447">
        <v>0</v>
      </c>
      <c r="E22" s="615" t="s">
        <v>123</v>
      </c>
      <c r="F22" s="615" t="s">
        <v>123</v>
      </c>
      <c r="G22" s="482" t="str">
        <f>+F22</f>
        <v xml:space="preserve">Actividades de Gestión </v>
      </c>
    </row>
    <row r="23" spans="1:12" ht="35.1" customHeight="1" x14ac:dyDescent="0.25">
      <c r="A23" s="74">
        <v>20</v>
      </c>
      <c r="B23" s="541" t="s">
        <v>199</v>
      </c>
      <c r="C23" s="497">
        <v>2</v>
      </c>
      <c r="D23" s="447">
        <v>0.5</v>
      </c>
      <c r="E23" s="615">
        <v>212986542</v>
      </c>
      <c r="F23" s="615">
        <v>0</v>
      </c>
      <c r="G23" s="482">
        <f>+F23</f>
        <v>0</v>
      </c>
      <c r="J23" s="19"/>
      <c r="K23" s="70"/>
      <c r="L23" s="50"/>
    </row>
    <row r="24" spans="1:12" ht="35.1" customHeight="1" x14ac:dyDescent="0.25">
      <c r="A24" s="74">
        <v>21</v>
      </c>
      <c r="B24" s="541" t="s">
        <v>200</v>
      </c>
      <c r="C24" s="497">
        <v>2</v>
      </c>
      <c r="D24" s="447">
        <v>0</v>
      </c>
      <c r="E24" s="615">
        <v>412649929</v>
      </c>
      <c r="F24" s="615">
        <v>0</v>
      </c>
      <c r="G24" s="482">
        <v>0</v>
      </c>
    </row>
    <row r="25" spans="1:12" ht="35.1" customHeight="1" x14ac:dyDescent="0.25">
      <c r="A25" s="74">
        <v>22</v>
      </c>
      <c r="B25" s="541" t="s">
        <v>201</v>
      </c>
      <c r="C25" s="497">
        <v>1</v>
      </c>
      <c r="D25" s="447">
        <v>0.5</v>
      </c>
      <c r="E25" s="615" t="s">
        <v>123</v>
      </c>
      <c r="F25" s="615" t="s">
        <v>238</v>
      </c>
      <c r="G25" s="481" t="str">
        <f>$F$25</f>
        <v>Actividades de Gestión</v>
      </c>
    </row>
    <row r="26" spans="1:12" ht="35.1" customHeight="1" x14ac:dyDescent="0.25">
      <c r="A26" s="74">
        <v>23</v>
      </c>
      <c r="B26" s="541" t="s">
        <v>202</v>
      </c>
      <c r="C26" s="497">
        <v>6</v>
      </c>
      <c r="D26" s="447">
        <v>0.61939999999999995</v>
      </c>
      <c r="E26" s="615">
        <v>144171483.94</v>
      </c>
      <c r="F26" s="615">
        <v>71909400</v>
      </c>
      <c r="G26" s="323">
        <f t="shared" si="0"/>
        <v>0.4987768595759659</v>
      </c>
    </row>
    <row r="27" spans="1:12" ht="35.1" customHeight="1" x14ac:dyDescent="0.25">
      <c r="A27" s="74">
        <v>24</v>
      </c>
      <c r="B27" s="541" t="s">
        <v>203</v>
      </c>
      <c r="C27" s="497">
        <v>1</v>
      </c>
      <c r="D27" s="447">
        <v>0.5111</v>
      </c>
      <c r="E27" s="615">
        <v>26567612</v>
      </c>
      <c r="F27" s="615">
        <v>14548800</v>
      </c>
      <c r="G27" s="323">
        <f t="shared" si="0"/>
        <v>0.54761414010412379</v>
      </c>
    </row>
    <row r="28" spans="1:12" ht="35.1" customHeight="1" x14ac:dyDescent="0.25">
      <c r="A28" s="74">
        <v>25</v>
      </c>
      <c r="B28" s="541" t="s">
        <v>204</v>
      </c>
      <c r="C28" s="497">
        <v>1</v>
      </c>
      <c r="D28" s="447">
        <v>0.375</v>
      </c>
      <c r="E28" s="615" t="s">
        <v>123</v>
      </c>
      <c r="F28" s="615" t="s">
        <v>123</v>
      </c>
      <c r="G28" s="482" t="s">
        <v>123</v>
      </c>
    </row>
    <row r="29" spans="1:12" ht="35.1" customHeight="1" x14ac:dyDescent="0.25">
      <c r="A29" s="74">
        <v>26</v>
      </c>
      <c r="B29" s="541" t="s">
        <v>205</v>
      </c>
      <c r="C29" s="497">
        <v>1</v>
      </c>
      <c r="D29" s="447">
        <v>0.33329999999999999</v>
      </c>
      <c r="E29" s="615">
        <v>6641903</v>
      </c>
      <c r="F29" s="615">
        <v>4849600</v>
      </c>
      <c r="G29" s="323">
        <f t="shared" si="0"/>
        <v>0.73015218680549832</v>
      </c>
    </row>
    <row r="30" spans="1:12" s="61" customFormat="1" ht="35.1" customHeight="1" x14ac:dyDescent="0.25">
      <c r="A30" s="74">
        <v>27</v>
      </c>
      <c r="B30" s="541" t="s">
        <v>206</v>
      </c>
      <c r="C30" s="497">
        <v>2</v>
      </c>
      <c r="D30" s="447">
        <v>0.5</v>
      </c>
      <c r="E30" s="615">
        <v>205906340.98374999</v>
      </c>
      <c r="F30" s="615">
        <v>114561000</v>
      </c>
      <c r="G30" s="323">
        <f t="shared" si="0"/>
        <v>0.5563743178217182</v>
      </c>
    </row>
    <row r="31" spans="1:12" ht="35.1" customHeight="1" x14ac:dyDescent="0.25">
      <c r="A31" s="74">
        <v>28</v>
      </c>
      <c r="B31" s="541" t="s">
        <v>207</v>
      </c>
      <c r="C31" s="497">
        <v>2</v>
      </c>
      <c r="D31" s="447">
        <v>0.55000000000000004</v>
      </c>
      <c r="E31" s="615">
        <v>692011701.01750004</v>
      </c>
      <c r="F31" s="615">
        <v>168462816</v>
      </c>
      <c r="G31" s="323">
        <f t="shared" si="0"/>
        <v>0.24343925941179975</v>
      </c>
    </row>
    <row r="32" spans="1:12" ht="35.1" customHeight="1" x14ac:dyDescent="0.25">
      <c r="A32" s="74">
        <v>29</v>
      </c>
      <c r="B32" s="541" t="s">
        <v>208</v>
      </c>
      <c r="C32" s="497">
        <v>8</v>
      </c>
      <c r="D32" s="447">
        <v>0.3125</v>
      </c>
      <c r="E32" s="615">
        <v>3741918338</v>
      </c>
      <c r="F32" s="615">
        <v>3334384000</v>
      </c>
      <c r="G32" s="323">
        <f t="shared" si="0"/>
        <v>0.89108946235907938</v>
      </c>
    </row>
    <row r="33" spans="1:7" ht="35.1" customHeight="1" x14ac:dyDescent="0.25">
      <c r="A33" s="74">
        <v>30</v>
      </c>
      <c r="B33" s="541" t="s">
        <v>209</v>
      </c>
      <c r="C33" s="497">
        <v>1</v>
      </c>
      <c r="D33" s="447">
        <v>0.5</v>
      </c>
      <c r="E33" s="615" t="s">
        <v>238</v>
      </c>
      <c r="F33" s="615" t="s">
        <v>238</v>
      </c>
      <c r="G33" s="482" t="s">
        <v>123</v>
      </c>
    </row>
    <row r="34" spans="1:7" ht="35.1" customHeight="1" x14ac:dyDescent="0.25">
      <c r="A34" s="74">
        <v>31</v>
      </c>
      <c r="B34" s="541" t="s">
        <v>210</v>
      </c>
      <c r="C34" s="497">
        <v>3</v>
      </c>
      <c r="D34" s="447">
        <v>0.59960000000000002</v>
      </c>
      <c r="E34" s="615">
        <v>233782200</v>
      </c>
      <c r="F34" s="615">
        <v>35463441</v>
      </c>
      <c r="G34" s="543">
        <f>F34/E34</f>
        <v>0.15169435910860621</v>
      </c>
    </row>
    <row r="35" spans="1:7" ht="35.1" customHeight="1" x14ac:dyDescent="0.25">
      <c r="A35" s="74">
        <v>32</v>
      </c>
      <c r="B35" s="541" t="s">
        <v>211</v>
      </c>
      <c r="C35" s="497">
        <v>2</v>
      </c>
      <c r="D35" s="447">
        <v>0</v>
      </c>
      <c r="E35" s="615" t="s">
        <v>123</v>
      </c>
      <c r="F35" s="615" t="s">
        <v>238</v>
      </c>
      <c r="G35" s="482" t="s">
        <v>123</v>
      </c>
    </row>
    <row r="36" spans="1:7" ht="35.1" customHeight="1" x14ac:dyDescent="0.25">
      <c r="A36" s="74">
        <v>33</v>
      </c>
      <c r="B36" s="541" t="s">
        <v>212</v>
      </c>
      <c r="C36" s="497">
        <v>4</v>
      </c>
      <c r="D36" s="447">
        <v>0.625</v>
      </c>
      <c r="E36" s="615">
        <v>550000000</v>
      </c>
      <c r="F36" s="615">
        <v>549085515.74000001</v>
      </c>
      <c r="G36" s="323">
        <f t="shared" si="0"/>
        <v>0.99833730134545451</v>
      </c>
    </row>
    <row r="37" spans="1:7" ht="35.1" customHeight="1" x14ac:dyDescent="0.25">
      <c r="A37" s="74">
        <v>34</v>
      </c>
      <c r="B37" s="541" t="s">
        <v>213</v>
      </c>
      <c r="C37" s="497">
        <v>2</v>
      </c>
      <c r="D37" s="447">
        <v>0.94289999999999996</v>
      </c>
      <c r="E37" s="615">
        <v>270000000</v>
      </c>
      <c r="F37" s="615">
        <v>153500000</v>
      </c>
      <c r="G37" s="323">
        <f t="shared" si="0"/>
        <v>0.56851851851851853</v>
      </c>
    </row>
    <row r="38" spans="1:7" ht="35.1" customHeight="1" x14ac:dyDescent="0.25">
      <c r="A38" s="74">
        <v>35</v>
      </c>
      <c r="B38" s="541" t="s">
        <v>214</v>
      </c>
      <c r="C38" s="497">
        <v>4</v>
      </c>
      <c r="D38" s="447">
        <v>0.75</v>
      </c>
      <c r="E38" s="615" t="s">
        <v>238</v>
      </c>
      <c r="F38" s="615" t="s">
        <v>123</v>
      </c>
      <c r="G38" s="482" t="s">
        <v>123</v>
      </c>
    </row>
    <row r="39" spans="1:7" ht="35.1" customHeight="1" x14ac:dyDescent="0.25">
      <c r="A39" s="74">
        <v>36</v>
      </c>
      <c r="B39" s="541" t="s">
        <v>215</v>
      </c>
      <c r="C39" s="497">
        <v>1</v>
      </c>
      <c r="D39" s="447">
        <v>0.4</v>
      </c>
      <c r="E39" s="615" t="s">
        <v>123</v>
      </c>
      <c r="F39" s="615" t="s">
        <v>123</v>
      </c>
      <c r="G39" s="482" t="s">
        <v>123</v>
      </c>
    </row>
    <row r="40" spans="1:7" ht="35.1" customHeight="1" x14ac:dyDescent="0.25">
      <c r="A40" s="74">
        <v>37</v>
      </c>
      <c r="B40" s="541" t="s">
        <v>216</v>
      </c>
      <c r="C40" s="497">
        <v>1</v>
      </c>
      <c r="D40" s="447">
        <v>0.5333</v>
      </c>
      <c r="E40" s="615">
        <v>50550750</v>
      </c>
      <c r="F40" s="615">
        <v>32342140.879999999</v>
      </c>
      <c r="G40" s="482" t="s">
        <v>123</v>
      </c>
    </row>
    <row r="41" spans="1:7" ht="35.1" customHeight="1" x14ac:dyDescent="0.25">
      <c r="A41" s="74">
        <v>38</v>
      </c>
      <c r="B41" s="541" t="s">
        <v>217</v>
      </c>
      <c r="C41" s="497">
        <v>1</v>
      </c>
      <c r="D41" s="447">
        <v>0.5</v>
      </c>
      <c r="E41" s="615">
        <v>50550750</v>
      </c>
      <c r="F41" s="615">
        <v>32664579.260000002</v>
      </c>
      <c r="G41" s="323">
        <f t="shared" si="0"/>
        <v>0.64617397882326177</v>
      </c>
    </row>
    <row r="42" spans="1:7" ht="35.1" customHeight="1" x14ac:dyDescent="0.25">
      <c r="A42" s="74">
        <v>39</v>
      </c>
      <c r="B42" s="541" t="s">
        <v>218</v>
      </c>
      <c r="C42" s="497">
        <v>2</v>
      </c>
      <c r="D42" s="447">
        <v>0</v>
      </c>
      <c r="E42" s="615">
        <v>250000000</v>
      </c>
      <c r="F42" s="615">
        <v>0</v>
      </c>
      <c r="G42" s="323">
        <f t="shared" si="0"/>
        <v>0</v>
      </c>
    </row>
    <row r="43" spans="1:7" ht="35.1" customHeight="1" x14ac:dyDescent="0.25">
      <c r="A43" s="74">
        <v>40</v>
      </c>
      <c r="B43" s="541" t="s">
        <v>219</v>
      </c>
      <c r="C43" s="497">
        <v>2</v>
      </c>
      <c r="D43" s="447">
        <v>0.66</v>
      </c>
      <c r="E43" s="615">
        <v>210000000</v>
      </c>
      <c r="F43" s="615">
        <v>200771597</v>
      </c>
      <c r="G43" s="323">
        <f t="shared" si="0"/>
        <v>0.95605522380952379</v>
      </c>
    </row>
    <row r="44" spans="1:7" ht="35.1" customHeight="1" x14ac:dyDescent="0.25">
      <c r="A44" s="74">
        <v>41</v>
      </c>
      <c r="B44" s="541" t="s">
        <v>220</v>
      </c>
      <c r="C44" s="497">
        <v>1</v>
      </c>
      <c r="D44" s="447">
        <v>0.47</v>
      </c>
      <c r="E44" s="615">
        <v>72450000</v>
      </c>
      <c r="F44" s="615">
        <v>60500000</v>
      </c>
      <c r="G44" s="323">
        <f t="shared" si="0"/>
        <v>0.83505866114561766</v>
      </c>
    </row>
    <row r="45" spans="1:7" ht="35.1" customHeight="1" x14ac:dyDescent="0.25">
      <c r="A45" s="74">
        <v>42</v>
      </c>
      <c r="B45" s="541" t="s">
        <v>221</v>
      </c>
      <c r="C45" s="497">
        <v>1</v>
      </c>
      <c r="D45" s="447">
        <v>0.1</v>
      </c>
      <c r="E45" s="615">
        <v>24000000</v>
      </c>
      <c r="F45" s="615">
        <v>0</v>
      </c>
      <c r="G45" s="481">
        <f>$F$45</f>
        <v>0</v>
      </c>
    </row>
    <row r="46" spans="1:7" ht="35.1" customHeight="1" x14ac:dyDescent="0.25">
      <c r="A46" s="74">
        <v>43</v>
      </c>
      <c r="B46" s="541" t="s">
        <v>222</v>
      </c>
      <c r="C46" s="497">
        <v>3</v>
      </c>
      <c r="D46" s="447">
        <v>0.61070000000000002</v>
      </c>
      <c r="E46" s="622" t="s">
        <v>123</v>
      </c>
      <c r="F46" s="622" t="s">
        <v>123</v>
      </c>
      <c r="G46" s="482" t="s">
        <v>123</v>
      </c>
    </row>
    <row r="47" spans="1:7" ht="35.1" customHeight="1" x14ac:dyDescent="0.25">
      <c r="A47" s="74">
        <v>44</v>
      </c>
      <c r="B47" s="541" t="s">
        <v>223</v>
      </c>
      <c r="C47" s="497">
        <v>1</v>
      </c>
      <c r="D47" s="447">
        <v>0.66669999999999996</v>
      </c>
      <c r="E47" s="615" t="s">
        <v>123</v>
      </c>
      <c r="F47" s="615" t="s">
        <v>123</v>
      </c>
      <c r="G47" s="482" t="s">
        <v>123</v>
      </c>
    </row>
    <row r="48" spans="1:7" ht="35.1" customHeight="1" x14ac:dyDescent="0.25">
      <c r="A48" s="74">
        <v>45</v>
      </c>
      <c r="B48" s="541" t="s">
        <v>224</v>
      </c>
      <c r="C48" s="497">
        <v>1</v>
      </c>
      <c r="D48" s="447">
        <v>0.8</v>
      </c>
      <c r="E48" s="615" t="s">
        <v>123</v>
      </c>
      <c r="F48" s="615" t="s">
        <v>123</v>
      </c>
      <c r="G48" s="482" t="s">
        <v>123</v>
      </c>
    </row>
    <row r="49" spans="1:7" ht="35.1" customHeight="1" x14ac:dyDescent="0.25">
      <c r="A49" s="74">
        <v>46</v>
      </c>
      <c r="B49" s="541" t="s">
        <v>225</v>
      </c>
      <c r="C49" s="497">
        <v>1</v>
      </c>
      <c r="D49" s="447">
        <v>0.83330000000000004</v>
      </c>
      <c r="E49" s="615" t="s">
        <v>123</v>
      </c>
      <c r="F49" s="615" t="s">
        <v>123</v>
      </c>
      <c r="G49" s="482" t="s">
        <v>123</v>
      </c>
    </row>
    <row r="50" spans="1:7" ht="35.1" customHeight="1" x14ac:dyDescent="0.25">
      <c r="A50" s="74">
        <v>47</v>
      </c>
      <c r="B50" s="541" t="s">
        <v>226</v>
      </c>
      <c r="C50" s="497">
        <v>6</v>
      </c>
      <c r="D50" s="447">
        <v>0.51160000000000005</v>
      </c>
      <c r="E50" s="615" t="s">
        <v>123</v>
      </c>
      <c r="F50" s="615" t="s">
        <v>123</v>
      </c>
      <c r="G50" s="482" t="s">
        <v>123</v>
      </c>
    </row>
    <row r="51" spans="1:7" ht="35.1" customHeight="1" x14ac:dyDescent="0.25">
      <c r="A51" s="74">
        <v>48</v>
      </c>
      <c r="B51" s="541" t="s">
        <v>227</v>
      </c>
      <c r="C51" s="497">
        <v>1</v>
      </c>
      <c r="D51" s="447">
        <v>0.93020000000000003</v>
      </c>
      <c r="E51" s="615" t="s">
        <v>123</v>
      </c>
      <c r="F51" s="615" t="s">
        <v>123</v>
      </c>
      <c r="G51" s="482" t="s">
        <v>123</v>
      </c>
    </row>
    <row r="52" spans="1:7" ht="35.1" customHeight="1" x14ac:dyDescent="0.25">
      <c r="A52" s="74">
        <v>49</v>
      </c>
      <c r="B52" s="541" t="s">
        <v>228</v>
      </c>
      <c r="C52" s="497">
        <v>1</v>
      </c>
      <c r="D52" s="447">
        <v>0.25</v>
      </c>
      <c r="E52" s="615">
        <v>10000000</v>
      </c>
      <c r="F52" s="615">
        <v>0</v>
      </c>
      <c r="G52" s="323">
        <f t="shared" si="0"/>
        <v>0</v>
      </c>
    </row>
    <row r="53" spans="1:7" ht="35.1" customHeight="1" x14ac:dyDescent="0.25">
      <c r="A53" s="74">
        <v>50</v>
      </c>
      <c r="B53" s="541" t="s">
        <v>229</v>
      </c>
      <c r="C53" s="497">
        <v>8</v>
      </c>
      <c r="D53" s="447">
        <v>0.60219999999999996</v>
      </c>
      <c r="E53" s="615">
        <v>200700000</v>
      </c>
      <c r="F53" s="615">
        <v>75481144</v>
      </c>
      <c r="G53" s="323">
        <f t="shared" si="0"/>
        <v>0.37608940707523669</v>
      </c>
    </row>
    <row r="54" spans="1:7" ht="35.1" customHeight="1" x14ac:dyDescent="0.25">
      <c r="A54" s="74">
        <v>51</v>
      </c>
      <c r="B54" s="541" t="s">
        <v>230</v>
      </c>
      <c r="C54" s="497">
        <v>5</v>
      </c>
      <c r="D54" s="447">
        <v>0.3</v>
      </c>
      <c r="E54" s="615">
        <v>28500000</v>
      </c>
      <c r="F54" s="615">
        <v>3474800</v>
      </c>
      <c r="G54" s="323">
        <f t="shared" si="0"/>
        <v>0.12192280701754386</v>
      </c>
    </row>
    <row r="55" spans="1:7" ht="35.1" customHeight="1" x14ac:dyDescent="0.25">
      <c r="A55" s="74">
        <v>52</v>
      </c>
      <c r="B55" s="541" t="s">
        <v>231</v>
      </c>
      <c r="C55" s="497">
        <v>5</v>
      </c>
      <c r="D55" s="447">
        <v>0.28000000000000003</v>
      </c>
      <c r="E55" s="615">
        <v>117800000</v>
      </c>
      <c r="F55" s="615">
        <v>0</v>
      </c>
      <c r="G55" s="323">
        <f t="shared" si="0"/>
        <v>0</v>
      </c>
    </row>
    <row r="56" spans="1:7" ht="35.1" customHeight="1" x14ac:dyDescent="0.25">
      <c r="A56" s="74">
        <v>53</v>
      </c>
      <c r="B56" s="541" t="s">
        <v>232</v>
      </c>
      <c r="C56" s="497">
        <v>4</v>
      </c>
      <c r="D56" s="447">
        <v>0.48</v>
      </c>
      <c r="E56" s="615">
        <v>732180000</v>
      </c>
      <c r="F56" s="615">
        <v>81436800</v>
      </c>
      <c r="G56" s="323">
        <f t="shared" si="0"/>
        <v>0.11122510857985742</v>
      </c>
    </row>
    <row r="57" spans="1:7" ht="35.1" customHeight="1" x14ac:dyDescent="0.25">
      <c r="A57" s="74">
        <v>54</v>
      </c>
      <c r="B57" s="541" t="s">
        <v>233</v>
      </c>
      <c r="C57" s="497">
        <v>1</v>
      </c>
      <c r="D57" s="447">
        <v>0.5</v>
      </c>
      <c r="E57" s="615">
        <v>40000000</v>
      </c>
      <c r="F57" s="615">
        <v>0</v>
      </c>
      <c r="G57" s="323">
        <f t="shared" si="0"/>
        <v>0</v>
      </c>
    </row>
    <row r="58" spans="1:7" ht="35.1" customHeight="1" x14ac:dyDescent="0.25">
      <c r="A58" s="74">
        <v>55</v>
      </c>
      <c r="B58" s="541" t="s">
        <v>234</v>
      </c>
      <c r="C58" s="497">
        <v>2</v>
      </c>
      <c r="D58" s="447">
        <v>0.64770000000000005</v>
      </c>
      <c r="E58" s="615">
        <v>1143800000</v>
      </c>
      <c r="F58" s="615">
        <v>290576333.69</v>
      </c>
      <c r="G58" s="323">
        <f t="shared" si="0"/>
        <v>0.25404470509704491</v>
      </c>
    </row>
    <row r="59" spans="1:7" ht="35.1" customHeight="1" x14ac:dyDescent="0.25">
      <c r="A59" s="74">
        <v>56</v>
      </c>
      <c r="B59" s="541" t="s">
        <v>235</v>
      </c>
      <c r="C59" s="497">
        <v>6</v>
      </c>
      <c r="D59" s="447">
        <v>0.1759</v>
      </c>
      <c r="E59" s="615">
        <v>1912087250.6800001</v>
      </c>
      <c r="F59" s="615">
        <v>90999839</v>
      </c>
      <c r="G59" s="323">
        <f t="shared" si="0"/>
        <v>4.7591886284288287E-2</v>
      </c>
    </row>
    <row r="60" spans="1:7" ht="35.1" customHeight="1" thickBot="1" x14ac:dyDescent="0.3">
      <c r="A60" s="74">
        <v>57</v>
      </c>
      <c r="B60" s="541" t="s">
        <v>236</v>
      </c>
      <c r="C60" s="497">
        <v>2</v>
      </c>
      <c r="D60" s="447">
        <v>0.47499999999999998</v>
      </c>
      <c r="E60" s="615" t="s">
        <v>123</v>
      </c>
      <c r="F60" s="615" t="s">
        <v>123</v>
      </c>
      <c r="G60" s="483" t="str">
        <f>+F60</f>
        <v xml:space="preserve">Actividades de Gestión </v>
      </c>
    </row>
    <row r="61" spans="1:7" ht="35.1" customHeight="1" thickBot="1" x14ac:dyDescent="0.3">
      <c r="A61" s="74">
        <v>58</v>
      </c>
      <c r="B61" s="616" t="s">
        <v>237</v>
      </c>
      <c r="C61" s="497">
        <v>1</v>
      </c>
      <c r="D61" s="617">
        <v>0</v>
      </c>
      <c r="E61" s="623" t="s">
        <v>123</v>
      </c>
      <c r="F61" s="623" t="s">
        <v>123</v>
      </c>
      <c r="G61" s="618" t="str">
        <f>+F61</f>
        <v xml:space="preserve">Actividades de Gestión </v>
      </c>
    </row>
    <row r="62" spans="1:7" ht="23.25" customHeight="1" thickBot="1" x14ac:dyDescent="0.3">
      <c r="B62" s="619" t="s">
        <v>0</v>
      </c>
      <c r="C62" s="506">
        <f>SUM(C4:C61)</f>
        <v>159</v>
      </c>
      <c r="D62" s="383">
        <f>SUM(D4:D61)/58</f>
        <v>0.45303275862068976</v>
      </c>
      <c r="E62" s="620">
        <f>SUM(E4:E61)</f>
        <v>38557356322.047447</v>
      </c>
      <c r="F62" s="620">
        <f>SUM(F4:F61)</f>
        <v>27399106603.699997</v>
      </c>
      <c r="G62" s="501">
        <f>F62/E62</f>
        <v>0.71060646313121156</v>
      </c>
    </row>
    <row r="63" spans="1:7" hidden="1" x14ac:dyDescent="0.25">
      <c r="B63" s="25"/>
      <c r="C63" s="190"/>
      <c r="D63" s="191">
        <v>1</v>
      </c>
      <c r="E63" s="192"/>
      <c r="F63" s="192"/>
      <c r="G63" s="191">
        <v>1</v>
      </c>
    </row>
    <row r="64" spans="1:7" hidden="1" x14ac:dyDescent="0.25">
      <c r="B64" s="193"/>
      <c r="C64" s="193"/>
      <c r="D64" s="191">
        <v>0</v>
      </c>
      <c r="E64" s="193"/>
      <c r="F64" s="194"/>
      <c r="G64" s="191">
        <v>0</v>
      </c>
    </row>
    <row r="65" spans="2:8" ht="15.75" thickBot="1" x14ac:dyDescent="0.3">
      <c r="B65" s="59"/>
      <c r="C65" s="59"/>
      <c r="D65" s="59"/>
      <c r="E65" s="9"/>
      <c r="F65" s="9"/>
      <c r="G65" s="1"/>
    </row>
    <row r="66" spans="2:8" ht="15.75" thickBot="1" x14ac:dyDescent="0.3">
      <c r="B66" s="59"/>
      <c r="C66" s="59"/>
      <c r="D66" s="59"/>
      <c r="E66" s="691" t="s">
        <v>16</v>
      </c>
      <c r="F66" s="692"/>
      <c r="G66" s="693"/>
    </row>
    <row r="67" spans="2:8" ht="15.75" thickBot="1" x14ac:dyDescent="0.3">
      <c r="B67" s="59"/>
      <c r="C67" s="59"/>
      <c r="D67" s="59"/>
      <c r="E67" s="448" t="s">
        <v>13</v>
      </c>
      <c r="F67" s="449" t="s">
        <v>14</v>
      </c>
      <c r="G67" s="450" t="s">
        <v>15</v>
      </c>
    </row>
    <row r="68" spans="2:8" x14ac:dyDescent="0.25">
      <c r="B68" s="59"/>
      <c r="C68" s="59"/>
      <c r="D68" s="59"/>
      <c r="E68" s="140" t="s">
        <v>315</v>
      </c>
      <c r="F68" s="451">
        <v>64</v>
      </c>
      <c r="G68" s="452">
        <f>F68/F71</f>
        <v>0.40251572327044027</v>
      </c>
    </row>
    <row r="69" spans="2:8" x14ac:dyDescent="0.25">
      <c r="B69" s="59"/>
      <c r="C69" s="59"/>
      <c r="D69" s="59"/>
      <c r="E69" s="142" t="s">
        <v>314</v>
      </c>
      <c r="F69" s="453">
        <v>51</v>
      </c>
      <c r="G69" s="452">
        <f>F69/F71</f>
        <v>0.32075471698113206</v>
      </c>
    </row>
    <row r="70" spans="2:8" ht="15.75" thickBot="1" x14ac:dyDescent="0.3">
      <c r="B70" s="59"/>
      <c r="C70" s="59"/>
      <c r="D70" s="59"/>
      <c r="E70" s="144" t="s">
        <v>313</v>
      </c>
      <c r="F70" s="454">
        <v>44</v>
      </c>
      <c r="G70" s="452">
        <f>F70/F71</f>
        <v>0.27672955974842767</v>
      </c>
    </row>
    <row r="71" spans="2:8" ht="15.75" thickBot="1" x14ac:dyDescent="0.3">
      <c r="B71" s="59"/>
      <c r="C71" s="59"/>
      <c r="D71" s="59"/>
      <c r="E71" s="455" t="s">
        <v>17</v>
      </c>
      <c r="F71" s="456">
        <f>SUM(F68:F70)</f>
        <v>159</v>
      </c>
      <c r="G71" s="457"/>
      <c r="H71" s="3"/>
    </row>
    <row r="72" spans="2:8" ht="15.75" thickBot="1" x14ac:dyDescent="0.3">
      <c r="E72" s="458"/>
      <c r="F72" s="458"/>
      <c r="G72" s="459"/>
    </row>
    <row r="73" spans="2:8" ht="15.75" thickBot="1" x14ac:dyDescent="0.3">
      <c r="E73" s="688" t="s">
        <v>49</v>
      </c>
      <c r="F73" s="689"/>
      <c r="G73" s="690"/>
    </row>
    <row r="74" spans="2:8" ht="28.5" customHeight="1" thickBot="1" x14ac:dyDescent="0.3">
      <c r="E74" s="448" t="s">
        <v>3</v>
      </c>
      <c r="F74" s="449" t="s">
        <v>4</v>
      </c>
      <c r="G74" s="460" t="s">
        <v>149</v>
      </c>
    </row>
    <row r="75" spans="2:8" ht="15.75" thickBot="1" x14ac:dyDescent="0.3">
      <c r="E75" s="461">
        <f>E62</f>
        <v>38557356322.047447</v>
      </c>
      <c r="F75" s="462">
        <f>F62</f>
        <v>27399106603.699997</v>
      </c>
      <c r="G75" s="463">
        <f>F75/E75</f>
        <v>0.71060646313121156</v>
      </c>
    </row>
    <row r="77" spans="2:8" ht="30" customHeight="1" x14ac:dyDescent="0.25"/>
    <row r="96" ht="25.5" customHeight="1" x14ac:dyDescent="0.25"/>
  </sheetData>
  <protectedRanges>
    <protectedRange sqref="E4:F61" name="Rango3_1_1"/>
  </protectedRanges>
  <mergeCells count="3">
    <mergeCell ref="E73:G73"/>
    <mergeCell ref="E66:G66"/>
    <mergeCell ref="B2:G2"/>
  </mergeCells>
  <conditionalFormatting sqref="D62:D64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1:G45 G62:G64 G35:G38 G25:G33 G5:G22 G52:G59">
    <cfRule type="colorScale" priority="1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2:D65"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2:D64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64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62:D64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64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256" scale="53" fitToWidth="0" fitToHeight="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6"/>
  <sheetViews>
    <sheetView view="pageBreakPreview" zoomScale="53" zoomScaleNormal="100" zoomScaleSheetLayoutView="53" workbookViewId="0">
      <selection activeCell="F9" sqref="F9"/>
    </sheetView>
  </sheetViews>
  <sheetFormatPr baseColWidth="10" defaultColWidth="11.42578125" defaultRowHeight="15" x14ac:dyDescent="0.25"/>
  <cols>
    <col min="1" max="1" width="3" style="1" bestFit="1" customWidth="1"/>
    <col min="2" max="2" width="49.85546875" style="1" customWidth="1"/>
    <col min="3" max="3" width="19.85546875" style="1" customWidth="1"/>
    <col min="4" max="4" width="41.140625" style="1" customWidth="1"/>
    <col min="5" max="5" width="24.5703125" style="3" customWidth="1"/>
    <col min="6" max="6" width="22.5703125" style="3" customWidth="1"/>
    <col min="7" max="7" width="23.8554687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660" t="s">
        <v>342</v>
      </c>
      <c r="C1" s="661"/>
      <c r="D1" s="661"/>
      <c r="E1" s="661"/>
      <c r="F1" s="661"/>
      <c r="G1" s="662"/>
    </row>
    <row r="2" spans="1:7" s="2" customFormat="1" ht="84.75" customHeight="1" thickBot="1" x14ac:dyDescent="0.3">
      <c r="B2" s="14" t="s">
        <v>1</v>
      </c>
      <c r="C2" s="159" t="s">
        <v>54</v>
      </c>
      <c r="D2" s="159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82.5" customHeight="1" x14ac:dyDescent="0.25">
      <c r="A3" s="4">
        <v>1</v>
      </c>
      <c r="B3" s="624" t="s">
        <v>346</v>
      </c>
      <c r="C3" s="625">
        <v>1</v>
      </c>
      <c r="D3" s="626" t="s">
        <v>353</v>
      </c>
      <c r="E3" s="627">
        <v>3690458047.6900001</v>
      </c>
      <c r="F3" s="628">
        <f>19000000+353051337+843573533.25</f>
        <v>1215624870.25</v>
      </c>
      <c r="G3" s="335">
        <f>F3/E3</f>
        <v>0.32939674548282877</v>
      </c>
    </row>
    <row r="4" spans="1:7" s="2" customFormat="1" ht="95.1" customHeight="1" x14ac:dyDescent="0.25">
      <c r="A4" s="4">
        <v>2</v>
      </c>
      <c r="B4" s="624" t="s">
        <v>347</v>
      </c>
      <c r="C4" s="591" t="s">
        <v>347</v>
      </c>
      <c r="D4" s="626" t="s">
        <v>351</v>
      </c>
      <c r="E4" s="591" t="s">
        <v>347</v>
      </c>
      <c r="F4" s="591" t="s">
        <v>347</v>
      </c>
      <c r="G4" s="591" t="s">
        <v>347</v>
      </c>
    </row>
    <row r="5" spans="1:7" s="2" customFormat="1" ht="36.6" customHeight="1" x14ac:dyDescent="0.25">
      <c r="A5" s="4">
        <v>3</v>
      </c>
      <c r="B5" s="624" t="s">
        <v>347</v>
      </c>
      <c r="C5" s="591" t="s">
        <v>347</v>
      </c>
      <c r="D5" s="626" t="s">
        <v>352</v>
      </c>
      <c r="E5" s="591" t="s">
        <v>347</v>
      </c>
      <c r="F5" s="591" t="s">
        <v>347</v>
      </c>
      <c r="G5" s="591" t="s">
        <v>347</v>
      </c>
    </row>
    <row r="6" spans="1:7" s="2" customFormat="1" ht="18.75" thickBot="1" x14ac:dyDescent="0.3">
      <c r="A6" s="4">
        <v>4</v>
      </c>
      <c r="B6" s="624" t="s">
        <v>347</v>
      </c>
      <c r="C6" s="591" t="s">
        <v>347</v>
      </c>
      <c r="D6" s="330">
        <v>1</v>
      </c>
      <c r="E6" s="591" t="s">
        <v>347</v>
      </c>
      <c r="F6" s="591" t="s">
        <v>347</v>
      </c>
      <c r="G6" s="591" t="s">
        <v>347</v>
      </c>
    </row>
    <row r="7" spans="1:7" s="2" customFormat="1" ht="18.75" thickBot="1" x14ac:dyDescent="0.3">
      <c r="A7" s="4">
        <v>5</v>
      </c>
      <c r="B7" s="624" t="s">
        <v>347</v>
      </c>
      <c r="C7" s="591" t="s">
        <v>347</v>
      </c>
      <c r="D7" s="330">
        <v>1</v>
      </c>
      <c r="E7" s="607">
        <f>74695015.63+168859758</f>
        <v>243554773.63</v>
      </c>
      <c r="F7" s="629">
        <v>168859758</v>
      </c>
      <c r="G7" s="335">
        <f t="shared" ref="G7:G11" si="0">F7/E7</f>
        <v>0.69331327603755333</v>
      </c>
    </row>
    <row r="8" spans="1:7" s="2" customFormat="1" ht="44.25" customHeight="1" thickBot="1" x14ac:dyDescent="0.3">
      <c r="A8" s="4">
        <v>6</v>
      </c>
      <c r="B8" s="624" t="s">
        <v>126</v>
      </c>
      <c r="C8" s="625">
        <v>1</v>
      </c>
      <c r="D8" s="330">
        <v>1</v>
      </c>
      <c r="E8" s="607">
        <v>570378949.07000005</v>
      </c>
      <c r="F8" s="629">
        <v>0</v>
      </c>
      <c r="G8" s="335">
        <f t="shared" si="0"/>
        <v>0</v>
      </c>
    </row>
    <row r="9" spans="1:7" s="2" customFormat="1" ht="62.25" customHeight="1" thickBot="1" x14ac:dyDescent="0.3">
      <c r="A9" s="4">
        <v>7</v>
      </c>
      <c r="B9" s="624" t="s">
        <v>348</v>
      </c>
      <c r="C9" s="625">
        <v>1</v>
      </c>
      <c r="D9" s="330">
        <v>1</v>
      </c>
      <c r="E9" s="607">
        <v>3080331536.4499998</v>
      </c>
      <c r="F9" s="629">
        <v>0</v>
      </c>
      <c r="G9" s="335">
        <f t="shared" si="0"/>
        <v>0</v>
      </c>
    </row>
    <row r="10" spans="1:7" s="2" customFormat="1" ht="80.099999999999994" customHeight="1" thickBot="1" x14ac:dyDescent="0.3">
      <c r="A10" s="4">
        <v>8</v>
      </c>
      <c r="B10" s="624" t="s">
        <v>349</v>
      </c>
      <c r="C10" s="625">
        <v>1</v>
      </c>
      <c r="D10" s="330">
        <v>0.33329999999999999</v>
      </c>
      <c r="E10" s="607">
        <v>10789832576.24</v>
      </c>
      <c r="F10" s="629">
        <v>112836075.01000001</v>
      </c>
      <c r="G10" s="335">
        <f t="shared" si="0"/>
        <v>1.0457629830000634E-2</v>
      </c>
    </row>
    <row r="11" spans="1:7" s="2" customFormat="1" ht="32.1" customHeight="1" thickBot="1" x14ac:dyDescent="0.3">
      <c r="A11" s="4">
        <v>9</v>
      </c>
      <c r="B11" s="624" t="s">
        <v>350</v>
      </c>
      <c r="C11" s="625">
        <v>2</v>
      </c>
      <c r="D11" s="330">
        <v>0.5</v>
      </c>
      <c r="E11" s="607">
        <v>2431145000</v>
      </c>
      <c r="F11" s="630">
        <v>0</v>
      </c>
      <c r="G11" s="335">
        <f t="shared" si="0"/>
        <v>0</v>
      </c>
    </row>
    <row r="12" spans="1:7" s="2" customFormat="1" ht="30.75" customHeight="1" thickBot="1" x14ac:dyDescent="0.3">
      <c r="A12" s="4"/>
      <c r="B12" s="439" t="s">
        <v>0</v>
      </c>
      <c r="C12" s="382">
        <v>9</v>
      </c>
      <c r="D12" s="383">
        <f>SUM(D3:D11)/9</f>
        <v>0.53703333333333336</v>
      </c>
      <c r="E12" s="464">
        <f>SUM(E3:E11)</f>
        <v>20805700883.080002</v>
      </c>
      <c r="F12" s="464">
        <f>SUM(F3:F11)</f>
        <v>1497320703.26</v>
      </c>
      <c r="G12" s="335">
        <f>F12/E12</f>
        <v>7.1966847532527925E-2</v>
      </c>
    </row>
    <row r="13" spans="1:7" s="2" customFormat="1" ht="19.5" hidden="1" customHeight="1" thickBot="1" x14ac:dyDescent="0.3">
      <c r="A13" s="4"/>
      <c r="B13" s="115"/>
      <c r="C13" s="91"/>
      <c r="D13" s="99">
        <v>1</v>
      </c>
      <c r="E13" s="119"/>
      <c r="F13" s="119"/>
      <c r="G13" s="155">
        <v>1</v>
      </c>
    </row>
    <row r="14" spans="1:7" s="2" customFormat="1" ht="19.5" hidden="1" customHeight="1" x14ac:dyDescent="0.25">
      <c r="A14" s="4"/>
      <c r="B14" s="115"/>
      <c r="C14" s="91"/>
      <c r="D14" s="99">
        <v>0</v>
      </c>
      <c r="E14" s="119"/>
      <c r="F14" s="119"/>
      <c r="G14" s="155">
        <v>0</v>
      </c>
    </row>
    <row r="15" spans="1:7" ht="15.75" customHeight="1" x14ac:dyDescent="0.25">
      <c r="B15" s="15"/>
      <c r="C15" s="15"/>
      <c r="D15" s="15"/>
      <c r="E15" s="16"/>
      <c r="F15" s="16"/>
      <c r="G15" s="15"/>
    </row>
    <row r="16" spans="1:7" ht="15.75" thickBot="1" x14ac:dyDescent="0.3">
      <c r="B16" s="2"/>
      <c r="C16" s="2"/>
      <c r="D16" s="2"/>
    </row>
    <row r="17" spans="1:7" s="2" customFormat="1" ht="15.75" thickBot="1" x14ac:dyDescent="0.3">
      <c r="A17" s="1"/>
      <c r="E17" s="654" t="s">
        <v>16</v>
      </c>
      <c r="F17" s="655"/>
      <c r="G17" s="656"/>
    </row>
    <row r="18" spans="1:7" s="2" customFormat="1" x14ac:dyDescent="0.25">
      <c r="A18" s="1"/>
      <c r="E18" s="465" t="s">
        <v>13</v>
      </c>
      <c r="F18" s="466" t="s">
        <v>14</v>
      </c>
      <c r="G18" s="467" t="s">
        <v>15</v>
      </c>
    </row>
    <row r="19" spans="1:7" s="2" customFormat="1" x14ac:dyDescent="0.25">
      <c r="A19" s="1"/>
      <c r="B19" s="3"/>
      <c r="C19" s="3"/>
      <c r="D19" s="3"/>
      <c r="E19" s="140" t="s">
        <v>315</v>
      </c>
      <c r="F19" s="468">
        <v>5</v>
      </c>
      <c r="G19" s="333">
        <f>F19/F22</f>
        <v>0.5</v>
      </c>
    </row>
    <row r="20" spans="1:7" s="3" customFormat="1" x14ac:dyDescent="0.25">
      <c r="A20" s="1"/>
      <c r="E20" s="142" t="s">
        <v>314</v>
      </c>
      <c r="F20" s="143">
        <v>1</v>
      </c>
      <c r="G20" s="333">
        <f>F20/F22</f>
        <v>0.1</v>
      </c>
    </row>
    <row r="21" spans="1:7" s="3" customFormat="1" ht="15.75" thickBot="1" x14ac:dyDescent="0.3">
      <c r="A21" s="1"/>
      <c r="E21" s="144" t="s">
        <v>313</v>
      </c>
      <c r="F21" s="391">
        <v>4</v>
      </c>
      <c r="G21" s="469">
        <f>F21/F22</f>
        <v>0.4</v>
      </c>
    </row>
    <row r="22" spans="1:7" s="3" customFormat="1" ht="15.75" thickBot="1" x14ac:dyDescent="0.3">
      <c r="A22" s="1"/>
      <c r="E22" s="470" t="s">
        <v>17</v>
      </c>
      <c r="F22" s="471">
        <f>SUM(F19:F21)</f>
        <v>10</v>
      </c>
      <c r="G22" s="472"/>
    </row>
    <row r="23" spans="1:7" s="3" customFormat="1" ht="15.75" thickBot="1" x14ac:dyDescent="0.3">
      <c r="A23" s="1"/>
      <c r="E23" s="473"/>
      <c r="F23" s="114"/>
      <c r="G23" s="153"/>
    </row>
    <row r="24" spans="1:7" s="3" customFormat="1" ht="15.75" thickBot="1" x14ac:dyDescent="0.3">
      <c r="A24" s="1"/>
      <c r="E24" s="685" t="s">
        <v>154</v>
      </c>
      <c r="F24" s="686"/>
      <c r="G24" s="687"/>
    </row>
    <row r="25" spans="1:7" s="3" customFormat="1" ht="15.75" thickBot="1" x14ac:dyDescent="0.3">
      <c r="A25" s="1"/>
      <c r="B25" s="1"/>
      <c r="C25" s="1"/>
      <c r="D25" s="1"/>
      <c r="E25" s="240" t="s">
        <v>3</v>
      </c>
      <c r="F25" s="238" t="s">
        <v>4</v>
      </c>
      <c r="G25" s="154" t="s">
        <v>149</v>
      </c>
    </row>
    <row r="26" spans="1:7" ht="15.75" thickBot="1" x14ac:dyDescent="0.3">
      <c r="E26" s="444">
        <f>E12</f>
        <v>20805700883.080002</v>
      </c>
      <c r="F26" s="445">
        <f>F12</f>
        <v>1497320703.26</v>
      </c>
      <c r="G26" s="66">
        <f>F26/E26</f>
        <v>7.1966847532527925E-2</v>
      </c>
    </row>
  </sheetData>
  <protectedRanges>
    <protectedRange sqref="E3 E7:E10" name="Rango5"/>
    <protectedRange sqref="F3 F7:F10" name="Rango2"/>
  </protectedRanges>
  <mergeCells count="3">
    <mergeCell ref="B1:G1"/>
    <mergeCell ref="E17:G17"/>
    <mergeCell ref="E24:G24"/>
  </mergeCells>
  <conditionalFormatting sqref="D12:D14">
    <cfRule type="colorScale" priority="509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1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11">
      <colorScale>
        <cfvo type="percent" val="25"/>
        <cfvo type="percentile" val="50"/>
        <cfvo type="max"/>
        <color rgb="FFFF0000"/>
        <color rgb="FFFFFF00"/>
        <color rgb="FF92D050"/>
      </colorScale>
    </cfRule>
    <cfRule type="colorScale" priority="5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7:G14 G3">
    <cfRule type="colorScale" priority="51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18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19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2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4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14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14" scale="53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3"/>
  <sheetViews>
    <sheetView view="pageBreakPreview" zoomScale="60" zoomScaleNormal="80" workbookViewId="0">
      <selection activeCell="D14" sqref="D14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9.5703125" style="3" customWidth="1"/>
    <col min="6" max="6" width="29.85546875" style="3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660" t="s">
        <v>343</v>
      </c>
      <c r="C1" s="661"/>
      <c r="D1" s="661"/>
      <c r="E1" s="661"/>
      <c r="F1" s="661"/>
      <c r="G1" s="662"/>
    </row>
    <row r="2" spans="1:7" s="2" customFormat="1" ht="77.25" thickBot="1" x14ac:dyDescent="0.3">
      <c r="B2" s="14" t="s">
        <v>1</v>
      </c>
      <c r="C2" s="159" t="s">
        <v>54</v>
      </c>
      <c r="D2" s="136" t="s">
        <v>62</v>
      </c>
      <c r="E2" s="160" t="s">
        <v>56</v>
      </c>
      <c r="F2" s="161" t="s">
        <v>57</v>
      </c>
      <c r="G2" s="162" t="s">
        <v>55</v>
      </c>
    </row>
    <row r="3" spans="1:7" s="2" customFormat="1" ht="42.75" customHeight="1" thickBot="1" x14ac:dyDescent="0.3">
      <c r="A3" s="4">
        <v>1</v>
      </c>
      <c r="B3" s="474" t="s">
        <v>173</v>
      </c>
      <c r="C3" s="475">
        <v>1</v>
      </c>
      <c r="D3" s="476">
        <v>1</v>
      </c>
      <c r="E3" s="432" t="s">
        <v>175</v>
      </c>
      <c r="F3" s="432" t="s">
        <v>175</v>
      </c>
      <c r="G3" s="477">
        <v>1</v>
      </c>
    </row>
    <row r="4" spans="1:7" ht="21.75" customHeight="1" thickBot="1" x14ac:dyDescent="0.3">
      <c r="B4" s="273" t="s">
        <v>0</v>
      </c>
      <c r="C4" s="274">
        <v>1</v>
      </c>
      <c r="D4" s="478">
        <f>D3</f>
        <v>1</v>
      </c>
      <c r="E4" s="540" t="s">
        <v>175</v>
      </c>
      <c r="F4" s="312" t="str">
        <f>F3</f>
        <v>Recursos Gestionados</v>
      </c>
      <c r="G4" s="479">
        <v>1</v>
      </c>
    </row>
    <row r="5" spans="1:7" s="2" customFormat="1" ht="15" hidden="1" customHeight="1" x14ac:dyDescent="0.25">
      <c r="A5" s="1"/>
      <c r="B5" s="15"/>
      <c r="C5" s="15"/>
      <c r="D5" s="208">
        <v>0</v>
      </c>
      <c r="E5" s="16"/>
      <c r="F5" s="16"/>
      <c r="G5" s="208">
        <v>0</v>
      </c>
    </row>
    <row r="6" spans="1:7" s="2" customFormat="1" hidden="1" x14ac:dyDescent="0.25">
      <c r="A6" s="1"/>
      <c r="D6" s="233">
        <v>1</v>
      </c>
      <c r="E6" s="3"/>
      <c r="F6" s="3"/>
      <c r="G6" s="233">
        <v>1</v>
      </c>
    </row>
    <row r="7" spans="1:7" s="2" customFormat="1" ht="15.75" thickBot="1" x14ac:dyDescent="0.3">
      <c r="A7" s="1"/>
      <c r="E7" s="3"/>
      <c r="F7" s="3"/>
    </row>
    <row r="8" spans="1:7" s="2" customFormat="1" ht="15.75" thickBot="1" x14ac:dyDescent="0.3">
      <c r="A8" s="1"/>
      <c r="E8" s="663" t="s">
        <v>16</v>
      </c>
      <c r="F8" s="664"/>
      <c r="G8" s="665"/>
    </row>
    <row r="9" spans="1:7" s="2" customFormat="1" ht="15.75" thickBot="1" x14ac:dyDescent="0.3">
      <c r="A9" s="1"/>
      <c r="E9" s="128" t="s">
        <v>13</v>
      </c>
      <c r="F9" s="129" t="s">
        <v>14</v>
      </c>
      <c r="G9" s="130" t="s">
        <v>15</v>
      </c>
    </row>
    <row r="10" spans="1:7" s="2" customFormat="1" x14ac:dyDescent="0.25">
      <c r="A10" s="1"/>
      <c r="E10" s="140" t="s">
        <v>315</v>
      </c>
      <c r="F10" s="147">
        <v>1</v>
      </c>
      <c r="G10" s="23">
        <f>F10/F13</f>
        <v>1</v>
      </c>
    </row>
    <row r="11" spans="1:7" s="2" customFormat="1" x14ac:dyDescent="0.25">
      <c r="A11" s="1"/>
      <c r="E11" s="142" t="s">
        <v>314</v>
      </c>
      <c r="F11" s="148"/>
      <c r="G11" s="23">
        <f>F11/F13</f>
        <v>0</v>
      </c>
    </row>
    <row r="12" spans="1:7" s="2" customFormat="1" ht="15.75" thickBot="1" x14ac:dyDescent="0.3">
      <c r="A12" s="1"/>
      <c r="E12" s="144" t="s">
        <v>313</v>
      </c>
      <c r="F12" s="149"/>
      <c r="G12" s="23">
        <f>F12/F13</f>
        <v>0</v>
      </c>
    </row>
    <row r="13" spans="1:7" s="2" customFormat="1" ht="15.75" thickBot="1" x14ac:dyDescent="0.3">
      <c r="A13" s="1"/>
      <c r="E13" s="150" t="s">
        <v>17</v>
      </c>
      <c r="F13" s="151">
        <v>1</v>
      </c>
      <c r="G13" s="50"/>
    </row>
    <row r="14" spans="1:7" s="2" customFormat="1" ht="15.75" thickBot="1" x14ac:dyDescent="0.3">
      <c r="A14" s="1"/>
      <c r="E14" s="178"/>
      <c r="F14" s="179"/>
      <c r="G14" s="33"/>
    </row>
    <row r="15" spans="1:7" s="2" customFormat="1" ht="15.75" thickBot="1" x14ac:dyDescent="0.3">
      <c r="A15" s="1"/>
      <c r="E15" s="681" t="s">
        <v>152</v>
      </c>
      <c r="F15" s="682"/>
      <c r="G15" s="683"/>
    </row>
    <row r="16" spans="1:7" s="3" customFormat="1" ht="15.75" thickBot="1" x14ac:dyDescent="0.3">
      <c r="A16" s="1"/>
      <c r="B16" s="2"/>
      <c r="C16" s="2"/>
      <c r="D16" s="2"/>
      <c r="E16" s="128" t="s">
        <v>3</v>
      </c>
      <c r="F16" s="129" t="s">
        <v>4</v>
      </c>
      <c r="G16" s="30" t="s">
        <v>149</v>
      </c>
    </row>
    <row r="17" spans="1:7" s="3" customFormat="1" ht="15.75" thickBot="1" x14ac:dyDescent="0.3">
      <c r="A17" s="1"/>
      <c r="E17" s="195">
        <v>0</v>
      </c>
      <c r="F17" s="234">
        <v>0</v>
      </c>
      <c r="G17" s="182">
        <v>0</v>
      </c>
    </row>
    <row r="18" spans="1:7" s="3" customFormat="1" x14ac:dyDescent="0.25">
      <c r="A18" s="1"/>
      <c r="G18" s="2"/>
    </row>
    <row r="19" spans="1:7" s="3" customFormat="1" x14ac:dyDescent="0.25">
      <c r="A19" s="1"/>
      <c r="G19" s="2"/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x14ac:dyDescent="0.25">
      <c r="B23" s="3"/>
      <c r="C23" s="3"/>
      <c r="D23" s="3"/>
    </row>
  </sheetData>
  <mergeCells count="3">
    <mergeCell ref="B1:G1"/>
    <mergeCell ref="E8:G8"/>
    <mergeCell ref="E15:G15"/>
  </mergeCells>
  <conditionalFormatting sqref="D3:D6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3:G6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5"/>
  <sheetViews>
    <sheetView view="pageBreakPreview" zoomScale="60" zoomScaleNormal="52" workbookViewId="0">
      <selection activeCell="J11" sqref="J11"/>
    </sheetView>
  </sheetViews>
  <sheetFormatPr baseColWidth="10" defaultRowHeight="15" x14ac:dyDescent="0.25"/>
  <cols>
    <col min="1" max="1" width="58.7109375" customWidth="1"/>
    <col min="2" max="2" width="20.42578125" customWidth="1"/>
    <col min="3" max="3" width="20.28515625" customWidth="1"/>
    <col min="4" max="4" width="23.7109375" customWidth="1"/>
    <col min="5" max="5" width="27.140625" customWidth="1"/>
    <col min="6" max="6" width="20.140625" customWidth="1"/>
  </cols>
  <sheetData>
    <row r="1" spans="1:6" ht="80.45" customHeight="1" thickBot="1" x14ac:dyDescent="0.3">
      <c r="A1" s="648" t="s">
        <v>318</v>
      </c>
      <c r="B1" s="649"/>
      <c r="C1" s="649"/>
      <c r="D1" s="649"/>
      <c r="E1" s="649"/>
      <c r="F1" s="650"/>
    </row>
    <row r="2" spans="1:6" ht="108.95" customHeight="1" thickBot="1" x14ac:dyDescent="0.3">
      <c r="A2" s="131" t="str">
        <f>' CONSOLIDADO GENERAL'!B2</f>
        <v>DEPENDENCIA y/O ENTIDAD</v>
      </c>
      <c r="B2" s="132" t="str">
        <f>' CONSOLIDADO GENERAL'!C2</f>
        <v>Número de Actividades Metas  producto  del proyecto a la fecha de corte</v>
      </c>
      <c r="C2" s="132" t="str">
        <f>' CONSOLIDADO GENERAL'!D2</f>
        <v>Promedio de avance de la meta del indicador de producto del proyecto a la fecha de corte</v>
      </c>
      <c r="D2" s="133" t="str">
        <f>' CONSOLIDADO GENERAL'!E2</f>
        <v>Recursos asignados, en pesos en el momento presupuestal
 (Apropiación Definitiva)</v>
      </c>
      <c r="E2" s="134" t="str">
        <f>' CONSOLIDADO GENERAL'!F2</f>
        <v>Recursos ejecutados en pesos en el momento presupuestal 
(Reg. Presupuestal)</v>
      </c>
      <c r="F2" s="135" t="str">
        <f>' CONSOLIDADO GENERAL'!G2</f>
        <v>% ejecución presupuestal a la fecha de corte</v>
      </c>
    </row>
    <row r="3" spans="1:6" ht="15.75" x14ac:dyDescent="0.25">
      <c r="A3" s="511" t="str">
        <f>' CONSOLIDADO GENERAL'!B3</f>
        <v>1. DESPACHO</v>
      </c>
      <c r="B3" s="512">
        <f>' CONSOLIDADO GENERAL'!C3</f>
        <v>26</v>
      </c>
      <c r="C3" s="513">
        <f>' CONSOLIDADO GENERAL'!D3</f>
        <v>0.67371666666666663</v>
      </c>
      <c r="D3" s="514">
        <f>' CONSOLIDADO GENERAL'!E3</f>
        <v>2624119422</v>
      </c>
      <c r="E3" s="514">
        <f>' CONSOLIDADO GENERAL'!F3</f>
        <v>1817510967</v>
      </c>
      <c r="F3" s="515">
        <f>' CONSOLIDADO GENERAL'!G3</f>
        <v>0.69261747455638478</v>
      </c>
    </row>
    <row r="4" spans="1:6" ht="15.75" x14ac:dyDescent="0.25">
      <c r="A4" s="516" t="str">
        <f>' CONSOLIDADO GENERAL'!B4</f>
        <v>2.1. GOBIERNO Y CONVIVENCIA</v>
      </c>
      <c r="B4" s="517">
        <f>' CONSOLIDADO GENERAL'!C4</f>
        <v>51</v>
      </c>
      <c r="C4" s="518">
        <f>' CONSOLIDADO GENERAL'!D4</f>
        <v>0.56013571428571429</v>
      </c>
      <c r="D4" s="519">
        <f>' CONSOLIDADO GENERAL'!E4</f>
        <v>23562770942</v>
      </c>
      <c r="E4" s="519">
        <f>' CONSOLIDADO GENERAL'!F4</f>
        <v>8183082061</v>
      </c>
      <c r="F4" s="520">
        <f>' CONSOLIDADO GENERAL'!G4</f>
        <v>0.34728861393860422</v>
      </c>
    </row>
    <row r="5" spans="1:6" ht="15.75" x14ac:dyDescent="0.25">
      <c r="A5" s="516" t="str">
        <f>' CONSOLIDADO GENERAL'!B5</f>
        <v>2.2. DESARROLLO SOCIAL</v>
      </c>
      <c r="B5" s="517">
        <f>' CONSOLIDADO GENERAL'!C5</f>
        <v>349</v>
      </c>
      <c r="C5" s="518">
        <f>' CONSOLIDADO GENERAL'!D5</f>
        <v>0.43439411764705887</v>
      </c>
      <c r="D5" s="519">
        <f>' CONSOLIDADO GENERAL'!E5</f>
        <v>18647276712</v>
      </c>
      <c r="E5" s="519">
        <f>' CONSOLIDADO GENERAL'!F5</f>
        <v>6666604042</v>
      </c>
      <c r="F5" s="520">
        <f>' CONSOLIDADO GENERAL'!G5</f>
        <v>0.35751086579360242</v>
      </c>
    </row>
    <row r="6" spans="1:6" ht="15.75" x14ac:dyDescent="0.25">
      <c r="A6" s="516" t="str">
        <f>' CONSOLIDADO GENERAL'!B6</f>
        <v>2.3. SALUD</v>
      </c>
      <c r="B6" s="517">
        <f>' CONSOLIDADO GENERAL'!C6</f>
        <v>118</v>
      </c>
      <c r="C6" s="518">
        <f>' CONSOLIDADO GENERAL'!D6</f>
        <v>0.61805909090909084</v>
      </c>
      <c r="D6" s="519">
        <f>' CONSOLIDADO GENERAL'!E6</f>
        <v>156124616195</v>
      </c>
      <c r="E6" s="519">
        <f>' CONSOLIDADO GENERAL'!F6</f>
        <v>143622921367</v>
      </c>
      <c r="F6" s="520">
        <f>' CONSOLIDADO GENERAL'!G6</f>
        <v>0.91992489632521912</v>
      </c>
    </row>
    <row r="7" spans="1:6" ht="15.75" x14ac:dyDescent="0.25">
      <c r="A7" s="516" t="str">
        <f>' CONSOLIDADO GENERAL'!B7</f>
        <v>2.4. DESARROLLO ECONÓMICO</v>
      </c>
      <c r="B7" s="517">
        <f>' CONSOLIDADO GENERAL'!C7</f>
        <v>33</v>
      </c>
      <c r="C7" s="518">
        <f>' CONSOLIDADO GENERAL'!D7</f>
        <v>0.75522500000000004</v>
      </c>
      <c r="D7" s="519">
        <f>' CONSOLIDADO GENERAL'!E7</f>
        <v>3134963562</v>
      </c>
      <c r="E7" s="519">
        <f>' CONSOLIDADO GENERAL'!F7</f>
        <v>1974203897</v>
      </c>
      <c r="F7" s="520">
        <f>' CONSOLIDADO GENERAL'!G7</f>
        <v>0.62973743010286387</v>
      </c>
    </row>
    <row r="8" spans="1:6" ht="15.75" x14ac:dyDescent="0.25">
      <c r="A8" s="516" t="str">
        <f>' CONSOLIDADO GENERAL'!B8</f>
        <v>2.5. EDUCACIÓN</v>
      </c>
      <c r="B8" s="517">
        <f>' CONSOLIDADO GENERAL'!C8</f>
        <v>142</v>
      </c>
      <c r="C8" s="518">
        <f>' CONSOLIDADO GENERAL'!D8</f>
        <v>0.73402162162162166</v>
      </c>
      <c r="D8" s="519">
        <f>' CONSOLIDADO GENERAL'!E8</f>
        <v>117033455725</v>
      </c>
      <c r="E8" s="519">
        <f>' CONSOLIDADO GENERAL'!F8</f>
        <v>86194371046</v>
      </c>
      <c r="F8" s="520">
        <f>' CONSOLIDADO GENERAL'!G8</f>
        <v>0.73649342841362975</v>
      </c>
    </row>
    <row r="9" spans="1:6" ht="15.75" x14ac:dyDescent="0.25">
      <c r="A9" s="516" t="str">
        <f>' CONSOLIDADO GENERAL'!B9</f>
        <v>2.6. SECRETARIA DE INFRAESTRUCTURA</v>
      </c>
      <c r="B9" s="517">
        <f>' CONSOLIDADO GENERAL'!C9</f>
        <v>71</v>
      </c>
      <c r="C9" s="521">
        <f>' CONSOLIDADO GENERAL'!D9</f>
        <v>0.33568571428571425</v>
      </c>
      <c r="D9" s="519">
        <f>' CONSOLIDADO GENERAL'!E9</f>
        <v>122714102073</v>
      </c>
      <c r="E9" s="519">
        <f>' CONSOLIDADO GENERAL'!F9</f>
        <v>11478332721</v>
      </c>
      <c r="F9" s="522">
        <f>' CONSOLIDADO GENERAL'!G9</f>
        <v>9.3537193583275252E-2</v>
      </c>
    </row>
    <row r="10" spans="1:6" ht="15.75" x14ac:dyDescent="0.25">
      <c r="A10" s="516" t="str">
        <f>' CONSOLIDADO GENERAL'!B10</f>
        <v>2.7. SECRETARIA DE TRANSITO Y TRANSPORTE</v>
      </c>
      <c r="B10" s="517">
        <f>' CONSOLIDADO GENERAL'!C10</f>
        <v>15</v>
      </c>
      <c r="C10" s="518">
        <f>' CONSOLIDADO GENERAL'!D10</f>
        <v>0.30837500000000001</v>
      </c>
      <c r="D10" s="519">
        <f>' CONSOLIDADO GENERAL'!E10</f>
        <v>10528227653</v>
      </c>
      <c r="E10" s="519">
        <f>' CONSOLIDADO GENERAL'!F10</f>
        <v>3825583788</v>
      </c>
      <c r="F10" s="520">
        <f>' CONSOLIDADO GENERAL'!G10</f>
        <v>0.36336446304995185</v>
      </c>
    </row>
    <row r="11" spans="1:6" ht="15.75" x14ac:dyDescent="0.25">
      <c r="A11" s="523" t="str">
        <f>' CONSOLIDADO GENERAL'!B11</f>
        <v>2.8. SECRETARIA DE LAS TECNOLOGIAS TICS</v>
      </c>
      <c r="B11" s="517">
        <f>' CONSOLIDADO GENERAL'!C11</f>
        <v>12</v>
      </c>
      <c r="C11" s="518">
        <f>' CONSOLIDADO GENERAL'!D11</f>
        <v>0.64119999999999999</v>
      </c>
      <c r="D11" s="519">
        <f>' CONSOLIDADO GENERAL'!E11</f>
        <v>2990546119</v>
      </c>
      <c r="E11" s="519">
        <f>' CONSOLIDADO GENERAL'!F11</f>
        <v>1546116326</v>
      </c>
      <c r="F11" s="524">
        <f>' CONSOLIDADO GENERAL'!G11</f>
        <v>0.51700133168887608</v>
      </c>
    </row>
    <row r="12" spans="1:6" s="1" customFormat="1" ht="16.5" thickBot="1" x14ac:dyDescent="0.3">
      <c r="A12" s="525" t="str">
        <f>' CONSOLIDADO NIVEL CENTRAL '!B12</f>
        <v>2.9. HACIENDA</v>
      </c>
      <c r="B12" s="526">
        <f>' CONSOLIDADO NIVEL CENTRAL '!C12</f>
        <v>32</v>
      </c>
      <c r="C12" s="527">
        <f>' CONSOLIDADO NIVEL CENTRAL '!D12</f>
        <v>0.6133333333333334</v>
      </c>
      <c r="D12" s="528">
        <f>' CONSOLIDADO NIVEL CENTRAL '!E12</f>
        <v>14641167771</v>
      </c>
      <c r="E12" s="528">
        <f>' CONSOLIDADO NIVEL CENTRAL '!F12</f>
        <v>9085108251</v>
      </c>
      <c r="F12" s="529">
        <f>' CONSOLIDADO NIVEL CENTRAL '!G12</f>
        <v>0.62051800738155749</v>
      </c>
    </row>
    <row r="13" spans="1:6" ht="52.5" customHeight="1" thickBot="1" x14ac:dyDescent="0.3">
      <c r="A13" s="507" t="s">
        <v>0</v>
      </c>
      <c r="B13" s="508">
        <f>SUM(B3:B12)</f>
        <v>849</v>
      </c>
      <c r="C13" s="509">
        <f>SUM(C3:C12)/10</f>
        <v>0.56741462587491998</v>
      </c>
      <c r="D13" s="510">
        <f>SUM(D3:D11)</f>
        <v>457360078403</v>
      </c>
      <c r="E13" s="510">
        <f>SUM(E3:E11)</f>
        <v>265308726215</v>
      </c>
      <c r="F13" s="499">
        <f>E13/D13</f>
        <v>0.5800871976876496</v>
      </c>
    </row>
    <row r="14" spans="1:6" ht="18.600000000000001" hidden="1" customHeight="1" x14ac:dyDescent="0.25">
      <c r="C14" s="12">
        <v>0</v>
      </c>
      <c r="F14" s="12">
        <v>0</v>
      </c>
    </row>
    <row r="15" spans="1:6" hidden="1" x14ac:dyDescent="0.25">
      <c r="C15" s="12">
        <v>1</v>
      </c>
      <c r="F15" s="12">
        <v>1</v>
      </c>
    </row>
  </sheetData>
  <mergeCells count="1">
    <mergeCell ref="A1:F1"/>
  </mergeCells>
  <conditionalFormatting sqref="C3:C5 C10:C12 C7:C8"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5 C10:C12 C7:C8"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5 C7:C12">
    <cfRule type="colorScale" priority="4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9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C3:C5 C7:C12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5 C7:C12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C6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5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5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9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5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:F15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pageSetup paperSize="256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view="pageBreakPreview" zoomScale="60" zoomScaleNormal="53" workbookViewId="0">
      <selection activeCell="C17" sqref="C17"/>
    </sheetView>
  </sheetViews>
  <sheetFormatPr baseColWidth="10" defaultRowHeight="15" x14ac:dyDescent="0.25"/>
  <cols>
    <col min="1" max="1" width="44.5703125" customWidth="1"/>
    <col min="2" max="2" width="26" customWidth="1"/>
    <col min="3" max="3" width="32.7109375" customWidth="1"/>
    <col min="4" max="4" width="27.42578125" customWidth="1"/>
    <col min="5" max="5" width="31.5703125" customWidth="1"/>
    <col min="6" max="6" width="26.85546875" customWidth="1"/>
  </cols>
  <sheetData>
    <row r="1" spans="1:6" ht="66.599999999999994" customHeight="1" thickBot="1" x14ac:dyDescent="0.3">
      <c r="A1" s="648" t="s">
        <v>319</v>
      </c>
      <c r="B1" s="649"/>
      <c r="C1" s="649"/>
      <c r="D1" s="649"/>
      <c r="E1" s="649"/>
      <c r="F1" s="650"/>
    </row>
    <row r="2" spans="1:6" ht="69.599999999999994" customHeight="1" thickBot="1" x14ac:dyDescent="0.3">
      <c r="A2" s="131" t="str">
        <f>' CONSOLIDADO GENERAL'!B2</f>
        <v>DEPENDENCIA y/O ENTIDAD</v>
      </c>
      <c r="B2" s="132" t="str">
        <f>' CONSOLIDADO GENERAL'!C2</f>
        <v>Número de Actividades Metas  producto  del proyecto a la fecha de corte</v>
      </c>
      <c r="C2" s="132" t="str">
        <f>' CONSOLIDADO GENERAL'!D2</f>
        <v>Promedio de avance de la meta del indicador de producto del proyecto a la fecha de corte</v>
      </c>
      <c r="D2" s="133" t="str">
        <f>' CONSOLIDADO GENERAL'!E2</f>
        <v>Recursos asignados, en pesos en el momento presupuestal
 (Apropiación Definitiva)</v>
      </c>
      <c r="E2" s="134" t="str">
        <f>' CONSOLIDADO GENERAL'!F2</f>
        <v>Recursos ejecutados en pesos en el momento presupuestal 
(Reg. Presupuestal)</v>
      </c>
      <c r="F2" s="135" t="str">
        <f>' CONSOLIDADO GENERAL'!G2</f>
        <v>% ejecución presupuestal a la fecha de corte</v>
      </c>
    </row>
    <row r="3" spans="1:6" ht="31.5" x14ac:dyDescent="0.25">
      <c r="A3" s="511" t="str">
        <f>' CONSOLIDADO NIVEL CENTRAL '!B13</f>
        <v>3.1. FORTALECIMIENTO INSTITUCIONAL</v>
      </c>
      <c r="B3" s="512">
        <f>' CONSOLIDADO NIVEL CENTRAL '!C13</f>
        <v>11</v>
      </c>
      <c r="C3" s="513">
        <f>' CONSOLIDADO NIVEL CENTRAL '!D13</f>
        <v>0.35743333333333327</v>
      </c>
      <c r="D3" s="514">
        <f>' CONSOLIDADO NIVEL CENTRAL '!E13</f>
        <v>6593224600</v>
      </c>
      <c r="E3" s="514">
        <f>' CONSOLIDADO NIVEL CENTRAL '!F13</f>
        <v>5729236404</v>
      </c>
      <c r="F3" s="515">
        <f>' CONSOLIDADO NIVEL CENTRAL '!G13</f>
        <v>0.86895817321314972</v>
      </c>
    </row>
    <row r="4" spans="1:6" ht="15.75" x14ac:dyDescent="0.25">
      <c r="A4" s="516" t="str">
        <f>' CONSOLIDADO NIVEL CENTRAL '!B14</f>
        <v>3.2. JURIDICA</v>
      </c>
      <c r="B4" s="517">
        <f>' CONSOLIDADO NIVEL CENTRAL '!C14</f>
        <v>3</v>
      </c>
      <c r="C4" s="518">
        <f>' CONSOLIDADO NIVEL CENTRAL '!D14</f>
        <v>0.8</v>
      </c>
      <c r="D4" s="519">
        <f>' CONSOLIDADO NIVEL CENTRAL '!E14</f>
        <v>1800295000</v>
      </c>
      <c r="E4" s="519">
        <f>' CONSOLIDADO NIVEL CENTRAL '!F14</f>
        <v>938920600</v>
      </c>
      <c r="F4" s="520">
        <f>' CONSOLIDADO NIVEL CENTRAL '!G14</f>
        <v>0.52153708142276678</v>
      </c>
    </row>
    <row r="5" spans="1:6" ht="15.75" x14ac:dyDescent="0.25">
      <c r="A5" s="516" t="str">
        <f>' CONSOLIDADO NIVEL CENTRAL '!B15</f>
        <v>3.4. BIENES Y SUMINISTROS</v>
      </c>
      <c r="B5" s="517">
        <f>' CONSOLIDADO NIVEL CENTRAL '!C15</f>
        <v>15</v>
      </c>
      <c r="C5" s="518">
        <f>' CONSOLIDADO NIVEL CENTRAL '!D15</f>
        <v>0.38040000000000007</v>
      </c>
      <c r="D5" s="519">
        <f>' CONSOLIDADO NIVEL CENTRAL '!E15</f>
        <v>2616003000</v>
      </c>
      <c r="E5" s="519">
        <f>' CONSOLIDADO NIVEL CENTRAL '!F15</f>
        <v>604600000</v>
      </c>
      <c r="F5" s="520">
        <f>' CONSOLIDADO NIVEL CENTRAL '!G15</f>
        <v>0.23111594290985141</v>
      </c>
    </row>
    <row r="6" spans="1:6" ht="15.75" x14ac:dyDescent="0.25">
      <c r="A6" s="516" t="str">
        <f>' CONSOLIDADO NIVEL CENTRAL '!B16</f>
        <v>3.5. PLANEACIÓN</v>
      </c>
      <c r="B6" s="517">
        <f>' CONSOLIDADO NIVEL CENTRAL '!C16</f>
        <v>124</v>
      </c>
      <c r="C6" s="518">
        <f>' CONSOLIDADO NIVEL CENTRAL '!D16</f>
        <v>0.69567499999999993</v>
      </c>
      <c r="D6" s="519">
        <f>' CONSOLIDADO NIVEL CENTRAL '!E16</f>
        <v>9971900948.7099991</v>
      </c>
      <c r="E6" s="519">
        <f>' CONSOLIDADO NIVEL CENTRAL '!F16</f>
        <v>8080686050.3699999</v>
      </c>
      <c r="F6" s="520">
        <f>' CONSOLIDADO NIVEL CENTRAL '!G16</f>
        <v>0.81034559929271521</v>
      </c>
    </row>
    <row r="7" spans="1:6" ht="15.75" x14ac:dyDescent="0.25">
      <c r="A7" s="516" t="str">
        <f>' CONSOLIDADO NIVEL CENTRAL '!B17</f>
        <v>3.6.  CONTROL INTERNO</v>
      </c>
      <c r="B7" s="517">
        <f>' CONSOLIDADO NIVEL CENTRAL '!C17</f>
        <v>7</v>
      </c>
      <c r="C7" s="518">
        <f>' CONSOLIDADO NIVEL CENTRAL '!D17</f>
        <v>0.6008</v>
      </c>
      <c r="D7" s="519">
        <f>' CONSOLIDADO NIVEL CENTRAL '!E17</f>
        <v>527079659</v>
      </c>
      <c r="E7" s="519">
        <f>' CONSOLIDADO NIVEL CENTRAL '!F17</f>
        <v>351000000</v>
      </c>
      <c r="F7" s="520">
        <f>' CONSOLIDADO NIVEL CENTRAL '!G17</f>
        <v>0.66593349602208796</v>
      </c>
    </row>
    <row r="8" spans="1:6" ht="31.5" customHeight="1" thickBot="1" x14ac:dyDescent="0.3">
      <c r="A8" s="530" t="str">
        <f>' CONSOLIDADO NIVEL CENTRAL '!B18</f>
        <v xml:space="preserve">3.7. CONTROL INTERNO DISCIPLINARIO </v>
      </c>
      <c r="B8" s="526">
        <f>' CONSOLIDADO NIVEL CENTRAL '!C18</f>
        <v>8</v>
      </c>
      <c r="C8" s="531">
        <f>' CONSOLIDADO NIVEL CENTRAL '!D18</f>
        <v>0.8</v>
      </c>
      <c r="D8" s="528">
        <f>' CONSOLIDADO NIVEL CENTRAL '!E18</f>
        <v>426863000</v>
      </c>
      <c r="E8" s="528">
        <f>' CONSOLIDADO NIVEL CENTRAL '!F18</f>
        <v>312450000</v>
      </c>
      <c r="F8" s="532">
        <f>' CONSOLIDADO NIVEL CENTRAL '!G18</f>
        <v>0.73196786791078172</v>
      </c>
    </row>
    <row r="9" spans="1:6" ht="35.450000000000003" customHeight="1" thickBot="1" x14ac:dyDescent="0.3">
      <c r="A9" s="533" t="str">
        <f>' CONSOLIDADO NIVEL CENTRAL '!B19</f>
        <v>TOTAL EJECUCIÓN</v>
      </c>
      <c r="B9" s="534">
        <f>SUM(B3:B8)</f>
        <v>168</v>
      </c>
      <c r="C9" s="535">
        <f>SUM(C3:C8)/6</f>
        <v>0.60571805555555558</v>
      </c>
      <c r="D9" s="536">
        <f>SUM(D3:D8)</f>
        <v>21935366207.709999</v>
      </c>
      <c r="E9" s="536">
        <f>SUM(E3:E8)</f>
        <v>16016893054.369999</v>
      </c>
      <c r="F9" s="537">
        <f>E9/D9</f>
        <v>0.73018580600401684</v>
      </c>
    </row>
    <row r="10" spans="1:6" hidden="1" x14ac:dyDescent="0.25">
      <c r="A10" s="491"/>
      <c r="B10" s="492"/>
      <c r="C10" s="493">
        <f>' CONSOLIDADO NIVEL CENTRAL '!D20</f>
        <v>1</v>
      </c>
      <c r="D10" s="494"/>
      <c r="E10" s="494"/>
      <c r="F10" s="495">
        <f>' CONSOLIDADO NIVEL CENTRAL '!G20</f>
        <v>1</v>
      </c>
    </row>
    <row r="11" spans="1:6" ht="14.1" hidden="1" customHeight="1" x14ac:dyDescent="0.25">
      <c r="A11" s="235"/>
      <c r="B11" s="236"/>
      <c r="C11" s="196">
        <f>' CONSOLIDADO NIVEL CENTRAL '!D21</f>
        <v>0</v>
      </c>
      <c r="D11" s="197"/>
      <c r="E11" s="197"/>
      <c r="F11" s="237">
        <f>' CONSOLIDADO NIVEL CENTRAL '!G21</f>
        <v>0</v>
      </c>
    </row>
  </sheetData>
  <mergeCells count="1">
    <mergeCell ref="A1:F1"/>
  </mergeCells>
  <conditionalFormatting sqref="C9:C11 C3:C4 C6:C7">
    <cfRule type="colorScale" priority="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:F11 F3:F4 F6:F7"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:C11">
    <cfRule type="colorScale" priority="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:F11 F3:F4 F6:F7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8"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8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8"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8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:C11 C3:C4">
    <cfRule type="colorScale" priority="4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6:F11 F3:F4">
    <cfRule type="colorScale" priority="41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C6:C11 C3:C4">
    <cfRule type="colorScale" priority="3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:F11 F3:F4">
    <cfRule type="colorScale" priority="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:C11 C3:C4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:F11"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3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C5"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5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8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3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396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398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40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0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0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0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410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1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418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42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pageSetup paperSize="256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60" zoomScaleNormal="56" workbookViewId="0">
      <selection activeCell="E19" sqref="E19"/>
    </sheetView>
  </sheetViews>
  <sheetFormatPr baseColWidth="10" defaultRowHeight="15" x14ac:dyDescent="0.25"/>
  <cols>
    <col min="1" max="1" width="58.140625" customWidth="1"/>
    <col min="2" max="2" width="32.85546875" customWidth="1"/>
    <col min="3" max="3" width="32.140625" customWidth="1"/>
    <col min="4" max="4" width="37.85546875" customWidth="1"/>
    <col min="5" max="5" width="28.7109375" customWidth="1"/>
    <col min="6" max="6" width="37" customWidth="1"/>
  </cols>
  <sheetData>
    <row r="1" spans="1:6" ht="124.5" customHeight="1" thickBot="1" x14ac:dyDescent="0.3">
      <c r="A1" s="648" t="s">
        <v>320</v>
      </c>
      <c r="B1" s="649"/>
      <c r="C1" s="649"/>
      <c r="D1" s="649"/>
      <c r="E1" s="649"/>
      <c r="F1" s="650"/>
    </row>
    <row r="2" spans="1:6" ht="60.75" thickBot="1" x14ac:dyDescent="0.3">
      <c r="A2" s="131" t="str">
        <f>' CONSOLIDADO GENERAL'!B2</f>
        <v>DEPENDENCIA y/O ENTIDAD</v>
      </c>
      <c r="B2" s="132" t="str">
        <f>' CONSOLIDADO GENERAL'!C2</f>
        <v>Número de Actividades Metas  producto  del proyecto a la fecha de corte</v>
      </c>
      <c r="C2" s="132" t="str">
        <f>' CONSOLIDADO GENERAL'!D2</f>
        <v>Promedio de avance de la meta del indicador de producto del proyecto a la fecha de corte</v>
      </c>
      <c r="D2" s="133" t="str">
        <f>' CONSOLIDADO GENERAL'!E2</f>
        <v>Recursos asignados, en pesos en el momento presupuestal
 (Apropiación Definitiva)</v>
      </c>
      <c r="E2" s="134" t="str">
        <f>' CONSOLIDADO GENERAL'!F2</f>
        <v>Recursos ejecutados en pesos en el momento presupuestal 
(Reg. Presupuestal)</v>
      </c>
      <c r="F2" s="135" t="str">
        <f>' CONSOLIDADO GENERAL'!G2</f>
        <v>% ejecución presupuestal a la fecha de corte</v>
      </c>
    </row>
    <row r="3" spans="1:6" ht="32.25" thickBot="1" x14ac:dyDescent="0.3">
      <c r="A3" s="511" t="str">
        <f>' CONSOLIDADO GENERAL'!B19</f>
        <v>4.1 FONDO MUNICIPAL DE VIVIENDA FOMVIVIENDA</v>
      </c>
      <c r="B3" s="512">
        <f>' CONSOLIDADO GENERAL'!C19</f>
        <v>8</v>
      </c>
      <c r="C3" s="513">
        <f>' CONSOLIDADO GENERAL'!D19</f>
        <v>0.54913333333333336</v>
      </c>
      <c r="D3" s="514">
        <f>' CONSOLIDADO GENERAL'!E19</f>
        <v>1162517833</v>
      </c>
      <c r="E3" s="514">
        <f>' CONSOLIDADO GENERAL'!F19</f>
        <v>1095420000</v>
      </c>
      <c r="F3" s="515">
        <f>' CONSOLIDADO GENERAL'!G19</f>
        <v>0.94228231938012774</v>
      </c>
    </row>
    <row r="4" spans="1:6" ht="16.5" thickBot="1" x14ac:dyDescent="0.3">
      <c r="A4" s="516" t="str">
        <f>' CONSOLIDADO GENERAL'!B20</f>
        <v>4.2 EMPRESA DE DESARROLLO URBANO EDUA</v>
      </c>
      <c r="B4" s="517">
        <f>' CONSOLIDADO GENERAL'!C20</f>
        <v>7</v>
      </c>
      <c r="C4" s="513">
        <f>' CONSOLIDADO GENERAL'!D20</f>
        <v>0.52090000000000003</v>
      </c>
      <c r="D4" s="519">
        <f>' CONSOLIDADO GENERAL'!E20</f>
        <v>2190543627</v>
      </c>
      <c r="E4" s="519">
        <f>' CONSOLIDADO GENERAL'!F20</f>
        <v>758546937</v>
      </c>
      <c r="F4" s="520">
        <f>' CONSOLIDADO GENERAL'!G20</f>
        <v>0.34628250615526318</v>
      </c>
    </row>
    <row r="5" spans="1:6" ht="32.25" thickBot="1" x14ac:dyDescent="0.3">
      <c r="A5" s="516" t="str">
        <f>' CONSOLIDADO GENERAL'!B21</f>
        <v>4.3 CORPORACION DE CULTURA Y TURISMO CORPOCULTURA</v>
      </c>
      <c r="B5" s="517">
        <f>' CONSOLIDADO GENERAL'!C21</f>
        <v>36</v>
      </c>
      <c r="C5" s="513">
        <f>' CONSOLIDADO GENERAL'!D21</f>
        <v>0.50111666666666665</v>
      </c>
      <c r="D5" s="519">
        <f>' CONSOLIDADO GENERAL'!E21</f>
        <v>4012162339</v>
      </c>
      <c r="E5" s="519">
        <f>' CONSOLIDADO GENERAL'!F21</f>
        <v>1348569652</v>
      </c>
      <c r="F5" s="520">
        <f>' CONSOLIDADO GENERAL'!G21</f>
        <v>0.33612041040595592</v>
      </c>
    </row>
    <row r="6" spans="1:6" ht="20.100000000000001" customHeight="1" thickBot="1" x14ac:dyDescent="0.3">
      <c r="A6" s="516" t="str">
        <f>' CONSOLIDADO GENERAL'!B22</f>
        <v>4.4 INSTITUTO MUNICIPAL DE DEPORTE IMDERA</v>
      </c>
      <c r="B6" s="517">
        <f>' CONSOLIDADO GENERAL'!C22</f>
        <v>12</v>
      </c>
      <c r="C6" s="513">
        <f>' CONSOLIDADO GENERAL'!D22</f>
        <v>0.52159999999999995</v>
      </c>
      <c r="D6" s="519">
        <f>' CONSOLIDADO GENERAL'!E22</f>
        <v>4051600581</v>
      </c>
      <c r="E6" s="519">
        <f>' CONSOLIDADO GENERAL'!F22</f>
        <v>1594847814</v>
      </c>
      <c r="F6" s="520">
        <f>' CONSOLIDADO GENERAL'!G22</f>
        <v>0.39363401749892285</v>
      </c>
    </row>
    <row r="7" spans="1:6" ht="23.45" customHeight="1" thickBot="1" x14ac:dyDescent="0.3">
      <c r="A7" s="516" t="str">
        <f>' CONSOLIDADO GENERAL'!B23</f>
        <v>4.5 EMPRESAS PUBLICAS DE ARMENIA-EPA</v>
      </c>
      <c r="B7" s="517">
        <f>' CONSOLIDADO GENERAL'!C23</f>
        <v>159</v>
      </c>
      <c r="C7" s="513">
        <f>' CONSOLIDADO GENERAL'!D23</f>
        <v>0.45303275862068976</v>
      </c>
      <c r="D7" s="519">
        <f>' CONSOLIDADO GENERAL'!E23</f>
        <v>38557356322.047447</v>
      </c>
      <c r="E7" s="519">
        <f>' CONSOLIDADO GENERAL'!F23</f>
        <v>27399106603.699997</v>
      </c>
      <c r="F7" s="520">
        <f>' CONSOLIDADO GENERAL'!G23</f>
        <v>0.71060646313121156</v>
      </c>
    </row>
    <row r="8" spans="1:6" ht="23.45" customHeight="1" thickBot="1" x14ac:dyDescent="0.3">
      <c r="A8" s="516" t="str">
        <f>' CONSOLIDADO GENERAL'!B24</f>
        <v>4.6 AMABLE E.I.C.E</v>
      </c>
      <c r="B8" s="517">
        <f>' CONSOLIDADO GENERAL'!C24</f>
        <v>9</v>
      </c>
      <c r="C8" s="513">
        <f>' CONSOLIDADO GENERAL'!D24</f>
        <v>0.53703333333333336</v>
      </c>
      <c r="D8" s="519">
        <f>' CONSOLIDADO GENERAL'!E24</f>
        <v>20805700883.080002</v>
      </c>
      <c r="E8" s="519">
        <f>' CONSOLIDADO GENERAL'!F24</f>
        <v>1497320703.26</v>
      </c>
      <c r="F8" s="520">
        <f>' CONSOLIDADO GENERAL'!G24</f>
        <v>7.1966847532527925E-2</v>
      </c>
    </row>
    <row r="9" spans="1:6" ht="22.5" customHeight="1" thickBot="1" x14ac:dyDescent="0.3">
      <c r="A9" s="530" t="str">
        <f>' CONSOLIDADO GENERAL'!B25</f>
        <v>4.7.REDSALUD</v>
      </c>
      <c r="B9" s="526">
        <f>' CONSOLIDADO GENERAL'!C25</f>
        <v>1</v>
      </c>
      <c r="C9" s="538">
        <f>' CONSOLIDADO GENERAL'!D25</f>
        <v>1</v>
      </c>
      <c r="D9" s="528" t="str">
        <f>' CONSOLIDADO GENERAL'!E25</f>
        <v>Recursos Gestionados</v>
      </c>
      <c r="E9" s="528" t="str">
        <f>' CONSOLIDADO GENERAL'!F25</f>
        <v>Recursos Gestionados</v>
      </c>
      <c r="F9" s="532">
        <f>' CONSOLIDADO GENERAL'!G25</f>
        <v>1</v>
      </c>
    </row>
    <row r="10" spans="1:6" ht="38.450000000000003" customHeight="1" thickBot="1" x14ac:dyDescent="0.3">
      <c r="A10" s="533" t="str">
        <f>' CONSOLIDADO GENERAL'!B26</f>
        <v>TOTAL EJECUCIÓN</v>
      </c>
      <c r="B10" s="534">
        <f>SUM(B3:B9)</f>
        <v>232</v>
      </c>
      <c r="C10" s="535">
        <f>SUM(C3:C9)/7</f>
        <v>0.5832594417077176</v>
      </c>
      <c r="D10" s="536">
        <f>SUM(D3:D9)</f>
        <v>70779881585.127441</v>
      </c>
      <c r="E10" s="536">
        <f>SUM(E3:E9)</f>
        <v>33693811709.959995</v>
      </c>
      <c r="F10" s="537">
        <f>E10/D10</f>
        <v>0.47603656512813208</v>
      </c>
    </row>
    <row r="11" spans="1:6" hidden="1" x14ac:dyDescent="0.25">
      <c r="A11" s="491"/>
      <c r="B11" s="492"/>
      <c r="C11" s="493">
        <f>' CONSOLIDADO GENERAL'!D27</f>
        <v>1</v>
      </c>
      <c r="D11" s="494"/>
      <c r="E11" s="494"/>
      <c r="F11" s="495">
        <f>' CONSOLIDADO GENERAL'!G27</f>
        <v>1</v>
      </c>
    </row>
    <row r="12" spans="1:6" hidden="1" x14ac:dyDescent="0.25">
      <c r="A12" s="235"/>
      <c r="B12" s="236"/>
      <c r="C12" s="196">
        <f>' CONSOLIDADO GENERAL'!D28</f>
        <v>0</v>
      </c>
      <c r="D12" s="197"/>
      <c r="E12" s="197"/>
      <c r="F12" s="237">
        <f>' CONSOLIDADO GENERAL'!G28</f>
        <v>0</v>
      </c>
    </row>
  </sheetData>
  <mergeCells count="1">
    <mergeCell ref="A1:F1"/>
  </mergeCells>
  <conditionalFormatting sqref="C3:C12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41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3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3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C6"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min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7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5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5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2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4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1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3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2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42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pageSetup paperSize="256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/>
  </sheetPr>
  <dimension ref="A1:H41"/>
  <sheetViews>
    <sheetView showGridLines="0" tabSelected="1" view="pageBreakPreview" zoomScale="42" zoomScaleNormal="80" zoomScaleSheetLayoutView="42" workbookViewId="0">
      <selection activeCell="J6" sqref="J6"/>
    </sheetView>
  </sheetViews>
  <sheetFormatPr baseColWidth="10" defaultRowHeight="15" x14ac:dyDescent="0.25"/>
  <cols>
    <col min="1" max="1" width="2.140625" style="74" bestFit="1" customWidth="1"/>
    <col min="2" max="2" width="60.5703125" style="1" customWidth="1"/>
    <col min="3" max="4" width="20.5703125" style="1" customWidth="1"/>
    <col min="5" max="5" width="26.85546875" style="3" customWidth="1"/>
    <col min="6" max="6" width="23.28515625" style="3" customWidth="1"/>
    <col min="7" max="7" width="20.5703125" style="2" customWidth="1"/>
    <col min="8" max="8" width="3.140625" customWidth="1"/>
  </cols>
  <sheetData>
    <row r="1" spans="1:7" s="1" customFormat="1" ht="74.25" customHeight="1" thickBot="1" x14ac:dyDescent="0.3">
      <c r="A1" s="74"/>
      <c r="B1" s="651" t="s">
        <v>321</v>
      </c>
      <c r="C1" s="652"/>
      <c r="D1" s="652"/>
      <c r="E1" s="652"/>
      <c r="F1" s="652"/>
      <c r="G1" s="653"/>
    </row>
    <row r="2" spans="1:7" s="2" customFormat="1" ht="99" customHeight="1" thickBot="1" x14ac:dyDescent="0.3">
      <c r="A2" s="20"/>
      <c r="B2" s="75" t="s">
        <v>1</v>
      </c>
      <c r="C2" s="136" t="s">
        <v>54</v>
      </c>
      <c r="D2" s="136" t="s">
        <v>62</v>
      </c>
      <c r="E2" s="137" t="s">
        <v>56</v>
      </c>
      <c r="F2" s="138" t="s">
        <v>57</v>
      </c>
      <c r="G2" s="139" t="s">
        <v>55</v>
      </c>
    </row>
    <row r="3" spans="1:7" s="2" customFormat="1" ht="39.75" customHeight="1" x14ac:dyDescent="0.25">
      <c r="A3" s="20">
        <v>1</v>
      </c>
      <c r="B3" s="318" t="s">
        <v>174</v>
      </c>
      <c r="C3" s="339">
        <v>4</v>
      </c>
      <c r="D3" s="322">
        <v>0.25</v>
      </c>
      <c r="E3" s="570">
        <v>125000000</v>
      </c>
      <c r="F3" s="570">
        <v>74700000</v>
      </c>
      <c r="G3" s="330">
        <f t="shared" ref="G3:G9" si="0">F3/E3</f>
        <v>0.59760000000000002</v>
      </c>
    </row>
    <row r="4" spans="1:7" s="2" customFormat="1" ht="39.75" customHeight="1" x14ac:dyDescent="0.25">
      <c r="A4" s="20">
        <v>2</v>
      </c>
      <c r="B4" s="484" t="s">
        <v>178</v>
      </c>
      <c r="C4" s="339">
        <v>3</v>
      </c>
      <c r="D4" s="322">
        <v>1</v>
      </c>
      <c r="E4" s="570">
        <v>195000000</v>
      </c>
      <c r="F4" s="570">
        <v>78800000</v>
      </c>
      <c r="G4" s="330">
        <f>F4/E4</f>
        <v>0.40410256410256412</v>
      </c>
    </row>
    <row r="5" spans="1:7" s="2" customFormat="1" ht="30" customHeight="1" x14ac:dyDescent="0.25">
      <c r="A5" s="5">
        <v>3</v>
      </c>
      <c r="B5" s="320" t="s">
        <v>58</v>
      </c>
      <c r="C5" s="339">
        <v>3</v>
      </c>
      <c r="D5" s="322">
        <v>1</v>
      </c>
      <c r="E5" s="570">
        <v>20000000</v>
      </c>
      <c r="F5" s="570">
        <v>15000000</v>
      </c>
      <c r="G5" s="323">
        <f t="shared" si="0"/>
        <v>0.75</v>
      </c>
    </row>
    <row r="6" spans="1:7" s="2" customFormat="1" ht="30" customHeight="1" x14ac:dyDescent="0.25">
      <c r="A6" s="20">
        <v>4</v>
      </c>
      <c r="B6" s="320" t="s">
        <v>59</v>
      </c>
      <c r="C6" s="339">
        <v>4</v>
      </c>
      <c r="D6" s="322">
        <v>0.58850000000000002</v>
      </c>
      <c r="E6" s="570">
        <v>1606625933</v>
      </c>
      <c r="F6" s="570">
        <v>1061872267</v>
      </c>
      <c r="G6" s="323">
        <f t="shared" si="0"/>
        <v>0.66093310532912952</v>
      </c>
    </row>
    <row r="7" spans="1:7" ht="30" customHeight="1" x14ac:dyDescent="0.25">
      <c r="A7" s="5">
        <v>5</v>
      </c>
      <c r="B7" s="320" t="s">
        <v>60</v>
      </c>
      <c r="C7" s="339">
        <v>8</v>
      </c>
      <c r="D7" s="322">
        <v>0.67459999999999998</v>
      </c>
      <c r="E7" s="570">
        <v>482493489</v>
      </c>
      <c r="F7" s="570">
        <v>392198700</v>
      </c>
      <c r="G7" s="323">
        <f t="shared" si="0"/>
        <v>0.81285801558246518</v>
      </c>
    </row>
    <row r="8" spans="1:7" s="1" customFormat="1" ht="30" customHeight="1" thickBot="1" x14ac:dyDescent="0.3">
      <c r="A8" s="20">
        <v>6</v>
      </c>
      <c r="B8" s="566" t="s">
        <v>61</v>
      </c>
      <c r="C8" s="569">
        <v>4</v>
      </c>
      <c r="D8" s="395">
        <v>0.5292</v>
      </c>
      <c r="E8" s="570">
        <v>195000000</v>
      </c>
      <c r="F8" s="570">
        <v>194940000</v>
      </c>
      <c r="G8" s="381">
        <f t="shared" si="0"/>
        <v>0.99969230769230766</v>
      </c>
    </row>
    <row r="9" spans="1:7" ht="30" customHeight="1" thickBot="1" x14ac:dyDescent="0.3">
      <c r="A9" s="5"/>
      <c r="B9" s="368" t="s">
        <v>0</v>
      </c>
      <c r="C9" s="567">
        <f>SUM(C3:C8)</f>
        <v>26</v>
      </c>
      <c r="D9" s="397">
        <f>SUM(D3:D8)/6</f>
        <v>0.67371666666666663</v>
      </c>
      <c r="E9" s="568">
        <f>E3+E5+E6+E7+E8+E4</f>
        <v>2624119422</v>
      </c>
      <c r="F9" s="312">
        <f>F3+F5+F6+F7+F8+F4</f>
        <v>1817510967</v>
      </c>
      <c r="G9" s="386">
        <f t="shared" si="0"/>
        <v>0.69261747455638478</v>
      </c>
    </row>
    <row r="10" spans="1:7" s="1" customFormat="1" hidden="1" x14ac:dyDescent="0.25">
      <c r="A10" s="5"/>
      <c r="B10" s="90"/>
      <c r="C10" s="91"/>
      <c r="D10" s="92">
        <v>1</v>
      </c>
      <c r="E10" s="93"/>
      <c r="F10" s="93"/>
      <c r="G10" s="94">
        <v>1</v>
      </c>
    </row>
    <row r="11" spans="1:7" ht="10.5" hidden="1" customHeight="1" x14ac:dyDescent="0.25">
      <c r="B11" s="25"/>
      <c r="C11" s="25"/>
      <c r="D11" s="92">
        <v>0</v>
      </c>
      <c r="E11" s="26"/>
      <c r="F11" s="26"/>
      <c r="G11" s="92">
        <v>0</v>
      </c>
    </row>
    <row r="12" spans="1:7" s="1" customFormat="1" ht="17.100000000000001" customHeight="1" thickBot="1" x14ac:dyDescent="0.3">
      <c r="A12" s="74"/>
      <c r="C12" s="25"/>
      <c r="D12" s="92"/>
      <c r="E12" s="26"/>
      <c r="F12" s="26"/>
      <c r="G12" s="92"/>
    </row>
    <row r="13" spans="1:7" s="1" customFormat="1" ht="17.100000000000001" customHeight="1" thickBot="1" x14ac:dyDescent="0.3">
      <c r="A13" s="74"/>
      <c r="B13" s="2"/>
      <c r="C13" s="2"/>
      <c r="D13" s="2"/>
      <c r="E13" s="657" t="s">
        <v>16</v>
      </c>
      <c r="F13" s="658"/>
      <c r="G13" s="659"/>
    </row>
    <row r="14" spans="1:7" s="1" customFormat="1" ht="17.100000000000001" customHeight="1" thickBot="1" x14ac:dyDescent="0.3">
      <c r="A14" s="74"/>
      <c r="B14" s="2"/>
      <c r="C14" s="2"/>
      <c r="D14" s="2"/>
      <c r="E14" s="240" t="s">
        <v>13</v>
      </c>
      <c r="F14" s="238" t="s">
        <v>14</v>
      </c>
      <c r="G14" s="239" t="s">
        <v>15</v>
      </c>
    </row>
    <row r="15" spans="1:7" x14ac:dyDescent="0.25">
      <c r="B15" s="2"/>
      <c r="C15" s="2"/>
      <c r="D15" s="2"/>
      <c r="E15" s="140" t="s">
        <v>315</v>
      </c>
      <c r="F15" s="141">
        <v>17</v>
      </c>
      <c r="G15" s="152">
        <f>F15/F18</f>
        <v>0.65384615384615385</v>
      </c>
    </row>
    <row r="16" spans="1:7" s="1" customFormat="1" x14ac:dyDescent="0.25">
      <c r="A16" s="74"/>
      <c r="B16" s="2"/>
      <c r="C16" s="2"/>
      <c r="D16" s="2"/>
      <c r="E16" s="142" t="s">
        <v>314</v>
      </c>
      <c r="F16" s="143">
        <v>4</v>
      </c>
      <c r="G16" s="152">
        <f>F16/F18</f>
        <v>0.15384615384615385</v>
      </c>
    </row>
    <row r="17" spans="1:8" ht="15.75" thickBot="1" x14ac:dyDescent="0.3">
      <c r="B17" s="2"/>
      <c r="C17" s="2"/>
      <c r="D17" s="2"/>
      <c r="E17" s="144" t="s">
        <v>313</v>
      </c>
      <c r="F17" s="145">
        <v>5</v>
      </c>
      <c r="G17" s="152">
        <f>F17/F18</f>
        <v>0.19230769230769232</v>
      </c>
    </row>
    <row r="18" spans="1:8" ht="15.75" thickBot="1" x14ac:dyDescent="0.3">
      <c r="B18" s="2"/>
      <c r="C18" s="2"/>
      <c r="D18" s="2"/>
      <c r="E18" s="345" t="s">
        <v>17</v>
      </c>
      <c r="F18" s="146">
        <f>SUM(F15:F17)</f>
        <v>26</v>
      </c>
      <c r="G18" s="153"/>
    </row>
    <row r="19" spans="1:8" ht="15.75" thickBot="1" x14ac:dyDescent="0.3">
      <c r="B19" s="2"/>
      <c r="C19" s="2"/>
      <c r="D19" s="2"/>
      <c r="E19" s="346"/>
      <c r="F19" s="346"/>
      <c r="G19" s="84"/>
    </row>
    <row r="20" spans="1:8" s="1" customFormat="1" ht="15.75" thickBot="1" x14ac:dyDescent="0.3">
      <c r="A20" s="74"/>
      <c r="B20" s="2"/>
      <c r="C20" s="2"/>
      <c r="D20" s="2"/>
      <c r="E20" s="654" t="s">
        <v>2</v>
      </c>
      <c r="F20" s="655"/>
      <c r="G20" s="656"/>
    </row>
    <row r="21" spans="1:8" ht="15.75" thickBot="1" x14ac:dyDescent="0.3">
      <c r="B21" s="2"/>
      <c r="C21" s="2"/>
      <c r="D21" s="2"/>
      <c r="E21" s="240" t="s">
        <v>3</v>
      </c>
      <c r="F21" s="238" t="s">
        <v>4</v>
      </c>
      <c r="G21" s="154" t="s">
        <v>148</v>
      </c>
    </row>
    <row r="22" spans="1:8" ht="17.100000000000001" customHeight="1" thickBot="1" x14ac:dyDescent="0.3">
      <c r="B22" s="2"/>
      <c r="C22" s="2"/>
      <c r="D22" s="2"/>
      <c r="E22" s="347">
        <f>E9</f>
        <v>2624119422</v>
      </c>
      <c r="F22" s="348">
        <f>F9</f>
        <v>1817510967</v>
      </c>
      <c r="G22" s="66">
        <f>F22/E22</f>
        <v>0.69261747455638478</v>
      </c>
    </row>
    <row r="23" spans="1:8" ht="17.100000000000001" customHeight="1" x14ac:dyDescent="0.25">
      <c r="B23" s="2"/>
      <c r="C23" s="2"/>
      <c r="D23" s="2"/>
      <c r="E23" s="349"/>
      <c r="F23" s="349"/>
    </row>
    <row r="24" spans="1:8" ht="17.100000000000001" customHeight="1" x14ac:dyDescent="0.25">
      <c r="B24" s="2"/>
      <c r="C24" s="2"/>
      <c r="D24" s="2"/>
      <c r="E24" s="349"/>
      <c r="F24" s="349"/>
    </row>
    <row r="25" spans="1:8" ht="17.100000000000001" customHeight="1" x14ac:dyDescent="0.25">
      <c r="B25" s="2"/>
      <c r="C25" s="2"/>
      <c r="D25" s="2"/>
      <c r="E25" s="349"/>
      <c r="F25" s="349"/>
    </row>
    <row r="26" spans="1:8" x14ac:dyDescent="0.25">
      <c r="B26" s="2"/>
      <c r="C26" s="2"/>
      <c r="D26" s="2"/>
      <c r="E26" s="349"/>
      <c r="F26" s="349"/>
    </row>
    <row r="27" spans="1:8" x14ac:dyDescent="0.25">
      <c r="B27" s="2"/>
      <c r="C27" s="2"/>
      <c r="D27" s="2"/>
      <c r="E27" s="349"/>
      <c r="F27" s="349"/>
    </row>
    <row r="28" spans="1:8" x14ac:dyDescent="0.25">
      <c r="B28" s="2"/>
      <c r="C28" s="2"/>
      <c r="D28" s="2"/>
      <c r="E28" s="349"/>
      <c r="F28" s="349"/>
    </row>
    <row r="29" spans="1:8" x14ac:dyDescent="0.25">
      <c r="B29" s="2"/>
      <c r="C29" s="2"/>
      <c r="D29" s="2"/>
      <c r="E29" s="349"/>
      <c r="F29" s="349"/>
    </row>
    <row r="30" spans="1:8" x14ac:dyDescent="0.25">
      <c r="B30" s="2"/>
      <c r="C30" s="2"/>
      <c r="D30" s="2"/>
      <c r="E30" s="350"/>
      <c r="F30" s="350"/>
      <c r="G30" s="350"/>
    </row>
    <row r="31" spans="1:8" x14ac:dyDescent="0.25">
      <c r="B31" s="2"/>
      <c r="C31" s="2"/>
      <c r="D31" s="2"/>
      <c r="E31" s="350"/>
      <c r="F31" s="350"/>
      <c r="G31" s="11"/>
    </row>
    <row r="32" spans="1:8" x14ac:dyDescent="0.25">
      <c r="B32" s="2"/>
      <c r="C32" s="2"/>
      <c r="D32" s="2"/>
      <c r="E32" s="349"/>
      <c r="F32" s="349"/>
      <c r="H32" s="21"/>
    </row>
    <row r="33" spans="2:8" x14ac:dyDescent="0.25">
      <c r="B33" s="2"/>
      <c r="C33" s="2"/>
      <c r="D33" s="2"/>
      <c r="E33" s="349"/>
      <c r="F33" s="349"/>
      <c r="H33" s="22"/>
    </row>
    <row r="34" spans="2:8" x14ac:dyDescent="0.25">
      <c r="B34" s="2"/>
      <c r="C34" s="2"/>
      <c r="D34" s="2"/>
      <c r="E34" s="349"/>
      <c r="F34" s="349"/>
    </row>
    <row r="35" spans="2:8" x14ac:dyDescent="0.25">
      <c r="B35" s="2"/>
      <c r="C35" s="2"/>
      <c r="D35" s="2"/>
      <c r="E35" s="349"/>
      <c r="F35" s="349"/>
    </row>
    <row r="36" spans="2:8" x14ac:dyDescent="0.25">
      <c r="B36" s="2"/>
      <c r="C36" s="2"/>
      <c r="D36" s="2"/>
      <c r="E36" s="349"/>
      <c r="F36" s="349"/>
    </row>
    <row r="37" spans="2:8" x14ac:dyDescent="0.25">
      <c r="B37" s="2"/>
      <c r="C37" s="2"/>
      <c r="D37" s="2"/>
      <c r="E37" s="349"/>
      <c r="F37" s="349"/>
    </row>
    <row r="38" spans="2:8" x14ac:dyDescent="0.25">
      <c r="B38" s="2"/>
      <c r="C38" s="2"/>
      <c r="D38" s="2"/>
      <c r="E38" s="349"/>
      <c r="F38" s="349"/>
    </row>
    <row r="39" spans="2:8" x14ac:dyDescent="0.25">
      <c r="B39" s="2"/>
      <c r="C39" s="2"/>
      <c r="D39" s="2"/>
      <c r="E39" s="349"/>
      <c r="F39" s="349"/>
    </row>
    <row r="40" spans="2:8" x14ac:dyDescent="0.25">
      <c r="B40" s="2"/>
      <c r="C40" s="2"/>
      <c r="D40" s="2"/>
      <c r="E40" s="349"/>
      <c r="F40" s="349"/>
    </row>
    <row r="41" spans="2:8" x14ac:dyDescent="0.25">
      <c r="B41" s="2"/>
      <c r="C41" s="2"/>
      <c r="D41" s="2"/>
      <c r="E41" s="349"/>
      <c r="F41" s="349"/>
    </row>
  </sheetData>
  <mergeCells count="3">
    <mergeCell ref="B1:G1"/>
    <mergeCell ref="E20:G20"/>
    <mergeCell ref="E13:G13"/>
  </mergeCells>
  <conditionalFormatting sqref="D3:D10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1:D12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2"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1:G12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1:G12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:G9"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1">
    <cfRule type="colorScale" priority="2">
      <colorScale>
        <cfvo type="percent" val="25"/>
        <cfvo type="percent" val="50"/>
        <cfvo type="percent" val="100"/>
        <color rgb="FFFF0000"/>
        <color rgb="FFFFFF00"/>
        <color rgb="FF9BBF57"/>
      </colorScale>
    </cfRule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4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2">
    <cfRule type="colorScale" priority="4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1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3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3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1">
    <cfRule type="colorScale" priority="438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14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1"/>
  <sheetViews>
    <sheetView view="pageBreakPreview" topLeftCell="A4" zoomScale="54" zoomScaleNormal="80" zoomScaleSheetLayoutView="54" workbookViewId="0">
      <selection activeCell="D26" sqref="D26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94" customWidth="1"/>
    <col min="3" max="4" width="20.5703125" style="194" customWidth="1"/>
    <col min="5" max="5" width="28.85546875" style="16" customWidth="1"/>
    <col min="6" max="6" width="28.140625" style="16" customWidth="1"/>
    <col min="7" max="7" width="20.57031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13.5" thickBot="1" x14ac:dyDescent="0.25"/>
    <row r="2" spans="1:7" ht="66.75" customHeight="1" thickBot="1" x14ac:dyDescent="0.25">
      <c r="B2" s="660" t="s">
        <v>322</v>
      </c>
      <c r="C2" s="661"/>
      <c r="D2" s="661"/>
      <c r="E2" s="661"/>
      <c r="F2" s="661"/>
      <c r="G2" s="662"/>
    </row>
    <row r="3" spans="1:7" ht="103.5" customHeight="1" thickBot="1" x14ac:dyDescent="0.25">
      <c r="B3" s="75" t="s">
        <v>1</v>
      </c>
      <c r="C3" s="136" t="s">
        <v>54</v>
      </c>
      <c r="D3" s="136" t="s">
        <v>62</v>
      </c>
      <c r="E3" s="137" t="s">
        <v>56</v>
      </c>
      <c r="F3" s="138" t="s">
        <v>57</v>
      </c>
      <c r="G3" s="139" t="s">
        <v>55</v>
      </c>
    </row>
    <row r="4" spans="1:7" ht="36" x14ac:dyDescent="0.2">
      <c r="A4" s="17">
        <v>1</v>
      </c>
      <c r="B4" s="355" t="s">
        <v>239</v>
      </c>
      <c r="C4" s="544">
        <v>1</v>
      </c>
      <c r="D4" s="330">
        <v>0</v>
      </c>
      <c r="E4" s="571">
        <v>0</v>
      </c>
      <c r="F4" s="572">
        <v>0</v>
      </c>
      <c r="G4" s="329">
        <v>0</v>
      </c>
    </row>
    <row r="5" spans="1:7" ht="18" x14ac:dyDescent="0.2">
      <c r="A5" s="17">
        <v>2</v>
      </c>
      <c r="B5" s="355" t="s">
        <v>240</v>
      </c>
      <c r="C5" s="545">
        <v>1</v>
      </c>
      <c r="D5" s="330">
        <v>0.5</v>
      </c>
      <c r="E5" s="571">
        <v>363432000</v>
      </c>
      <c r="F5" s="572">
        <v>199388000</v>
      </c>
      <c r="G5" s="331">
        <f t="shared" ref="G5:G17" si="0">F5/E5</f>
        <v>0.54862532743401793</v>
      </c>
    </row>
    <row r="6" spans="1:7" ht="36" x14ac:dyDescent="0.2">
      <c r="A6" s="17">
        <v>3</v>
      </c>
      <c r="B6" s="355" t="s">
        <v>241</v>
      </c>
      <c r="C6" s="545">
        <v>3</v>
      </c>
      <c r="D6" s="330">
        <v>1</v>
      </c>
      <c r="E6" s="571">
        <v>56106000</v>
      </c>
      <c r="F6" s="572">
        <v>34696000</v>
      </c>
      <c r="G6" s="331">
        <f t="shared" si="0"/>
        <v>0.61840088404092253</v>
      </c>
    </row>
    <row r="7" spans="1:7" ht="36" x14ac:dyDescent="0.2">
      <c r="A7" s="17">
        <v>4</v>
      </c>
      <c r="B7" s="355" t="s">
        <v>242</v>
      </c>
      <c r="C7" s="545">
        <v>9</v>
      </c>
      <c r="D7" s="330">
        <v>0.60819999999999996</v>
      </c>
      <c r="E7" s="571">
        <v>842287000</v>
      </c>
      <c r="F7" s="572">
        <v>541663933</v>
      </c>
      <c r="G7" s="331">
        <f t="shared" si="0"/>
        <v>0.64308713419535146</v>
      </c>
    </row>
    <row r="8" spans="1:7" ht="36" x14ac:dyDescent="0.2">
      <c r="A8" s="17">
        <v>5</v>
      </c>
      <c r="B8" s="355" t="s">
        <v>243</v>
      </c>
      <c r="C8" s="545">
        <v>9</v>
      </c>
      <c r="D8" s="330">
        <v>0.4839</v>
      </c>
      <c r="E8" s="571">
        <v>628334933</v>
      </c>
      <c r="F8" s="572">
        <v>248342000</v>
      </c>
      <c r="G8" s="331">
        <f t="shared" si="0"/>
        <v>0.39523825106187438</v>
      </c>
    </row>
    <row r="9" spans="1:7" ht="36" x14ac:dyDescent="0.2">
      <c r="A9" s="17">
        <v>6</v>
      </c>
      <c r="B9" s="355" t="s">
        <v>244</v>
      </c>
      <c r="C9" s="545">
        <v>3</v>
      </c>
      <c r="D9" s="330">
        <v>0.34439999999999998</v>
      </c>
      <c r="E9" s="571">
        <v>7130217430</v>
      </c>
      <c r="F9" s="572">
        <v>1631294068</v>
      </c>
      <c r="G9" s="331">
        <f t="shared" si="0"/>
        <v>0.22878602006390708</v>
      </c>
    </row>
    <row r="10" spans="1:7" ht="36" x14ac:dyDescent="0.2">
      <c r="A10" s="17">
        <v>7</v>
      </c>
      <c r="B10" s="355" t="s">
        <v>245</v>
      </c>
      <c r="C10" s="545">
        <v>1</v>
      </c>
      <c r="D10" s="330">
        <v>0.6</v>
      </c>
      <c r="E10" s="571">
        <v>1053915753</v>
      </c>
      <c r="F10" s="572">
        <v>764126234</v>
      </c>
      <c r="G10" s="331">
        <f t="shared" si="0"/>
        <v>0.725035404229317</v>
      </c>
    </row>
    <row r="11" spans="1:7" ht="36" x14ac:dyDescent="0.2">
      <c r="A11" s="17">
        <v>8</v>
      </c>
      <c r="B11" s="355" t="s">
        <v>246</v>
      </c>
      <c r="C11" s="545">
        <v>3</v>
      </c>
      <c r="D11" s="330">
        <v>0.53059999999999996</v>
      </c>
      <c r="E11" s="571">
        <v>517155500</v>
      </c>
      <c r="F11" s="572">
        <v>485909066</v>
      </c>
      <c r="G11" s="331">
        <f t="shared" si="0"/>
        <v>0.93958019589852571</v>
      </c>
    </row>
    <row r="12" spans="1:7" ht="36" x14ac:dyDescent="0.2">
      <c r="A12" s="17">
        <v>9</v>
      </c>
      <c r="B12" s="355" t="s">
        <v>247</v>
      </c>
      <c r="C12" s="545">
        <v>2</v>
      </c>
      <c r="D12" s="330">
        <v>0.875</v>
      </c>
      <c r="E12" s="571">
        <v>850145500</v>
      </c>
      <c r="F12" s="572">
        <v>735683666</v>
      </c>
      <c r="G12" s="331">
        <f t="shared" si="0"/>
        <v>0.86536206566993534</v>
      </c>
    </row>
    <row r="13" spans="1:7" ht="43.5" customHeight="1" x14ac:dyDescent="0.2">
      <c r="A13" s="17">
        <v>10</v>
      </c>
      <c r="B13" s="355" t="s">
        <v>248</v>
      </c>
      <c r="C13" s="545">
        <v>2</v>
      </c>
      <c r="D13" s="330">
        <v>0.35</v>
      </c>
      <c r="E13" s="571">
        <v>158984000</v>
      </c>
      <c r="F13" s="572">
        <v>98384000</v>
      </c>
      <c r="G13" s="331">
        <f t="shared" si="0"/>
        <v>0.61882956775524578</v>
      </c>
    </row>
    <row r="14" spans="1:7" ht="36" x14ac:dyDescent="0.2">
      <c r="A14" s="17">
        <v>11</v>
      </c>
      <c r="B14" s="355" t="s">
        <v>249</v>
      </c>
      <c r="C14" s="545">
        <v>4</v>
      </c>
      <c r="D14" s="330">
        <v>0.80830000000000002</v>
      </c>
      <c r="E14" s="571">
        <v>777899000</v>
      </c>
      <c r="F14" s="572">
        <v>552882300</v>
      </c>
      <c r="G14" s="331">
        <f t="shared" si="0"/>
        <v>0.71073789785049213</v>
      </c>
    </row>
    <row r="15" spans="1:7" ht="36" x14ac:dyDescent="0.2">
      <c r="A15" s="17">
        <v>12</v>
      </c>
      <c r="B15" s="355" t="s">
        <v>250</v>
      </c>
      <c r="C15" s="545">
        <v>3</v>
      </c>
      <c r="D15" s="330">
        <v>0.879</v>
      </c>
      <c r="E15" s="571">
        <v>183264000</v>
      </c>
      <c r="F15" s="572">
        <v>159579267</v>
      </c>
      <c r="G15" s="331">
        <f t="shared" si="0"/>
        <v>0.87076167168674701</v>
      </c>
    </row>
    <row r="16" spans="1:7" ht="18" x14ac:dyDescent="0.2">
      <c r="A16" s="17">
        <v>13</v>
      </c>
      <c r="B16" s="355" t="s">
        <v>251</v>
      </c>
      <c r="C16" s="545">
        <v>2</v>
      </c>
      <c r="D16" s="330">
        <v>0.3</v>
      </c>
      <c r="E16" s="571">
        <v>91636000</v>
      </c>
      <c r="F16" s="572">
        <v>55018400</v>
      </c>
      <c r="G16" s="331">
        <f t="shared" si="0"/>
        <v>0.60040158889519402</v>
      </c>
    </row>
    <row r="17" spans="1:9" ht="76.5" customHeight="1" thickBot="1" x14ac:dyDescent="0.25">
      <c r="A17" s="17">
        <v>14</v>
      </c>
      <c r="B17" s="546" t="s">
        <v>252</v>
      </c>
      <c r="C17" s="547">
        <v>8</v>
      </c>
      <c r="D17" s="330">
        <v>0.5625</v>
      </c>
      <c r="E17" s="571">
        <v>10909393826</v>
      </c>
      <c r="F17" s="572">
        <v>2676115127</v>
      </c>
      <c r="G17" s="548">
        <f t="shared" si="0"/>
        <v>0.24530374186529985</v>
      </c>
    </row>
    <row r="18" spans="1:9" ht="18.75" customHeight="1" thickBot="1" x14ac:dyDescent="0.25">
      <c r="A18" s="17"/>
      <c r="B18" s="549" t="s">
        <v>52</v>
      </c>
      <c r="C18" s="550">
        <f>SUM(C4:C17)</f>
        <v>51</v>
      </c>
      <c r="D18" s="551">
        <f>SUM(D4:D17)/14</f>
        <v>0.56013571428571429</v>
      </c>
      <c r="E18" s="552">
        <f>SUM(E4:E17)</f>
        <v>23562770942</v>
      </c>
      <c r="F18" s="552">
        <f>SUM(F4:F17)</f>
        <v>8183082061</v>
      </c>
      <c r="G18" s="501">
        <f>F18/E18</f>
        <v>0.34728861393860422</v>
      </c>
    </row>
    <row r="19" spans="1:9" ht="18.75" hidden="1" customHeight="1" x14ac:dyDescent="0.2">
      <c r="A19" s="17"/>
      <c r="B19" s="213"/>
      <c r="C19" s="214"/>
      <c r="D19" s="94">
        <v>1</v>
      </c>
      <c r="E19" s="97"/>
      <c r="F19" s="97"/>
      <c r="G19" s="72">
        <v>1</v>
      </c>
    </row>
    <row r="20" spans="1:9" ht="18.75" hidden="1" customHeight="1" x14ac:dyDescent="0.2">
      <c r="A20" s="212"/>
      <c r="B20" s="215"/>
      <c r="C20" s="215"/>
      <c r="D20" s="94">
        <v>0</v>
      </c>
      <c r="E20" s="71"/>
      <c r="F20" s="71"/>
      <c r="G20" s="203">
        <v>0</v>
      </c>
      <c r="H20" s="216"/>
    </row>
    <row r="21" spans="1:9" ht="18.75" customHeight="1" thickBot="1" x14ac:dyDescent="0.25">
      <c r="A21" s="212"/>
      <c r="B21" s="215"/>
      <c r="C21" s="215"/>
      <c r="D21" s="215"/>
      <c r="E21" s="71"/>
      <c r="F21" s="71"/>
      <c r="G21" s="72"/>
      <c r="H21" s="216"/>
    </row>
    <row r="22" spans="1:9" ht="13.5" thickBot="1" x14ac:dyDescent="0.25">
      <c r="B22" s="215"/>
      <c r="C22" s="215"/>
      <c r="D22" s="215"/>
      <c r="E22" s="200" t="s">
        <v>13</v>
      </c>
      <c r="F22" s="201" t="s">
        <v>14</v>
      </c>
      <c r="G22" s="202" t="s">
        <v>15</v>
      </c>
    </row>
    <row r="23" spans="1:9" ht="14.25" x14ac:dyDescent="0.2">
      <c r="B23" s="217"/>
      <c r="C23" s="217"/>
      <c r="D23" s="217"/>
      <c r="E23" s="140" t="s">
        <v>315</v>
      </c>
      <c r="F23" s="147">
        <v>29</v>
      </c>
      <c r="G23" s="23">
        <f>F23/F26</f>
        <v>0.56862745098039214</v>
      </c>
    </row>
    <row r="24" spans="1:9" ht="14.25" x14ac:dyDescent="0.2">
      <c r="E24" s="142" t="s">
        <v>314</v>
      </c>
      <c r="F24" s="148">
        <v>8</v>
      </c>
      <c r="G24" s="23">
        <f>F24/F26</f>
        <v>0.15686274509803921</v>
      </c>
    </row>
    <row r="25" spans="1:9" ht="15" thickBot="1" x14ac:dyDescent="0.25">
      <c r="E25" s="144" t="s">
        <v>313</v>
      </c>
      <c r="F25" s="149">
        <v>14</v>
      </c>
      <c r="G25" s="73">
        <f>F25/F26</f>
        <v>0.27450980392156865</v>
      </c>
    </row>
    <row r="26" spans="1:9" ht="13.5" thickBot="1" x14ac:dyDescent="0.25">
      <c r="E26" s="150" t="s">
        <v>17</v>
      </c>
      <c r="F26" s="151">
        <f>SUM(F23:F25)</f>
        <v>51</v>
      </c>
      <c r="G26" s="50"/>
    </row>
    <row r="27" spans="1:9" ht="13.5" thickBot="1" x14ac:dyDescent="0.25">
      <c r="E27" s="39"/>
      <c r="F27" s="39"/>
      <c r="G27" s="37"/>
    </row>
    <row r="28" spans="1:9" ht="13.5" thickBot="1" x14ac:dyDescent="0.25">
      <c r="E28" s="663" t="s">
        <v>26</v>
      </c>
      <c r="F28" s="664"/>
      <c r="G28" s="665"/>
    </row>
    <row r="29" spans="1:9" ht="13.5" thickBot="1" x14ac:dyDescent="0.25">
      <c r="E29" s="156" t="s">
        <v>3</v>
      </c>
      <c r="F29" s="157" t="s">
        <v>4</v>
      </c>
      <c r="G29" s="30" t="s">
        <v>149</v>
      </c>
    </row>
    <row r="30" spans="1:9" ht="13.5" thickBot="1" x14ac:dyDescent="0.25">
      <c r="E30" s="28">
        <f>E18</f>
        <v>23562770942</v>
      </c>
      <c r="F30" s="158">
        <f>F18</f>
        <v>8183082061</v>
      </c>
      <c r="G30" s="29">
        <f>G18</f>
        <v>0.34728861393860422</v>
      </c>
    </row>
    <row r="31" spans="1:9" x14ac:dyDescent="0.2">
      <c r="I31" s="218"/>
    </row>
  </sheetData>
  <autoFilter ref="G2:G31"/>
  <mergeCells count="2">
    <mergeCell ref="B2:G2"/>
    <mergeCell ref="E28:G28"/>
  </mergeCells>
  <conditionalFormatting sqref="D18:D19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:G19"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:D20">
    <cfRule type="colorScale" priority="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9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4">
      <colorScale>
        <cfvo type="min"/>
        <cfvo type="percent" val="25"/>
        <cfvo type="percent" val="100"/>
        <color rgb="FFFF0000"/>
        <color rgb="FFFFFF00"/>
        <color rgb="FF92D050"/>
      </colorScale>
    </cfRule>
  </conditionalFormatting>
  <conditionalFormatting sqref="D18:D19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19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0">
    <cfRule type="colorScale" priority="1">
      <colorScale>
        <cfvo type="percent" val="25"/>
        <cfvo type="percent" val="50"/>
        <cfvo type="percent" val="100"/>
        <color rgb="FFFF0000"/>
        <color rgb="FFFFFF00"/>
        <color rgb="FF9BBF57"/>
      </colorScale>
    </cfRule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4:D17">
    <cfRule type="colorScale" priority="3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4:D20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7"/>
  <sheetViews>
    <sheetView view="pageBreakPreview" zoomScale="89" zoomScaleNormal="68" zoomScaleSheetLayoutView="89" workbookViewId="0">
      <selection activeCell="D32" sqref="D32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94" customWidth="1"/>
    <col min="3" max="4" width="20.5703125" style="194" customWidth="1"/>
    <col min="5" max="5" width="28.28515625" style="16" bestFit="1" customWidth="1"/>
    <col min="6" max="6" width="28.140625" style="16" bestFit="1" customWidth="1"/>
    <col min="7" max="7" width="20.5703125" style="15" customWidth="1"/>
    <col min="8" max="8" width="16.42578125" style="15" customWidth="1"/>
    <col min="9" max="9" width="22.42578125" style="15" customWidth="1"/>
    <col min="10" max="16384" width="11.42578125" style="15"/>
  </cols>
  <sheetData>
    <row r="1" spans="1:7" ht="13.5" thickBot="1" x14ac:dyDescent="0.25"/>
    <row r="2" spans="1:7" ht="65.25" customHeight="1" thickBot="1" x14ac:dyDescent="0.25">
      <c r="B2" s="660" t="s">
        <v>323</v>
      </c>
      <c r="C2" s="661"/>
      <c r="D2" s="661"/>
      <c r="E2" s="661"/>
      <c r="F2" s="661"/>
      <c r="G2" s="662"/>
    </row>
    <row r="3" spans="1:7" ht="99" customHeight="1" thickBot="1" x14ac:dyDescent="0.25">
      <c r="B3" s="75" t="s">
        <v>1</v>
      </c>
      <c r="C3" s="136" t="s">
        <v>54</v>
      </c>
      <c r="D3" s="136" t="s">
        <v>62</v>
      </c>
      <c r="E3" s="137" t="s">
        <v>56</v>
      </c>
      <c r="F3" s="138" t="s">
        <v>57</v>
      </c>
      <c r="G3" s="139" t="s">
        <v>55</v>
      </c>
    </row>
    <row r="4" spans="1:7" ht="23.25" customHeight="1" x14ac:dyDescent="0.2">
      <c r="A4" s="17">
        <v>1</v>
      </c>
      <c r="B4" s="334" t="s">
        <v>156</v>
      </c>
      <c r="C4" s="486">
        <v>13</v>
      </c>
      <c r="D4" s="573">
        <v>0.53669999999999995</v>
      </c>
      <c r="E4" s="575">
        <v>91637538</v>
      </c>
      <c r="F4" s="575">
        <v>33923044</v>
      </c>
      <c r="G4" s="335">
        <f t="shared" ref="G4:G21" si="0">F4/E4</f>
        <v>0.37018720428739582</v>
      </c>
    </row>
    <row r="5" spans="1:7" ht="25.5" customHeight="1" x14ac:dyDescent="0.2">
      <c r="A5" s="17">
        <v>2</v>
      </c>
      <c r="B5" s="336" t="s">
        <v>157</v>
      </c>
      <c r="C5" s="340">
        <v>20</v>
      </c>
      <c r="D5" s="573">
        <v>0.44969999999999999</v>
      </c>
      <c r="E5" s="575">
        <v>315102833</v>
      </c>
      <c r="F5" s="575">
        <v>87262548</v>
      </c>
      <c r="G5" s="337">
        <f t="shared" si="0"/>
        <v>0.27693355584651314</v>
      </c>
    </row>
    <row r="6" spans="1:7" ht="30" customHeight="1" x14ac:dyDescent="0.2">
      <c r="A6" s="17">
        <v>3</v>
      </c>
      <c r="B6" s="336" t="s">
        <v>158</v>
      </c>
      <c r="C6" s="340">
        <v>12</v>
      </c>
      <c r="D6" s="573">
        <v>0.3553</v>
      </c>
      <c r="E6" s="575">
        <v>168586503</v>
      </c>
      <c r="F6" s="575">
        <v>40618791</v>
      </c>
      <c r="G6" s="337">
        <f t="shared" si="0"/>
        <v>0.24093738393755046</v>
      </c>
    </row>
    <row r="7" spans="1:7" ht="28.5" customHeight="1" x14ac:dyDescent="0.2">
      <c r="A7" s="17">
        <v>4</v>
      </c>
      <c r="B7" s="338" t="s">
        <v>159</v>
      </c>
      <c r="C7" s="340">
        <v>27</v>
      </c>
      <c r="D7" s="573">
        <v>0.45650000000000002</v>
      </c>
      <c r="E7" s="575">
        <v>293979122</v>
      </c>
      <c r="F7" s="575">
        <v>162116458</v>
      </c>
      <c r="G7" s="337">
        <f t="shared" si="0"/>
        <v>0.55145568466593353</v>
      </c>
    </row>
    <row r="8" spans="1:7" ht="33" customHeight="1" x14ac:dyDescent="0.2">
      <c r="A8" s="17">
        <v>5</v>
      </c>
      <c r="B8" s="338" t="s">
        <v>160</v>
      </c>
      <c r="C8" s="340">
        <v>26</v>
      </c>
      <c r="D8" s="573">
        <v>0.3886</v>
      </c>
      <c r="E8" s="575">
        <v>468041266</v>
      </c>
      <c r="F8" s="575">
        <v>100328591</v>
      </c>
      <c r="G8" s="337">
        <f t="shared" si="0"/>
        <v>0.21435843009620439</v>
      </c>
    </row>
    <row r="9" spans="1:7" ht="30.75" customHeight="1" x14ac:dyDescent="0.2">
      <c r="A9" s="17">
        <v>6</v>
      </c>
      <c r="B9" s="338" t="s">
        <v>161</v>
      </c>
      <c r="C9" s="340">
        <v>24</v>
      </c>
      <c r="D9" s="573">
        <v>0.33850000000000002</v>
      </c>
      <c r="E9" s="575">
        <v>122851469</v>
      </c>
      <c r="F9" s="575">
        <v>48143091</v>
      </c>
      <c r="G9" s="337">
        <f t="shared" si="0"/>
        <v>0.39188046664708581</v>
      </c>
    </row>
    <row r="10" spans="1:7" ht="39.6" customHeight="1" x14ac:dyDescent="0.2">
      <c r="A10" s="17">
        <v>7</v>
      </c>
      <c r="B10" s="338" t="s">
        <v>162</v>
      </c>
      <c r="C10" s="340">
        <v>33</v>
      </c>
      <c r="D10" s="573">
        <v>0.5403</v>
      </c>
      <c r="E10" s="575">
        <v>834567202</v>
      </c>
      <c r="F10" s="575">
        <v>439187808</v>
      </c>
      <c r="G10" s="337">
        <f t="shared" si="0"/>
        <v>0.52624618718241933</v>
      </c>
    </row>
    <row r="11" spans="1:7" ht="24.75" customHeight="1" x14ac:dyDescent="0.2">
      <c r="A11" s="17">
        <v>8</v>
      </c>
      <c r="B11" s="338" t="s">
        <v>163</v>
      </c>
      <c r="C11" s="340">
        <v>8</v>
      </c>
      <c r="D11" s="573">
        <v>0.4375</v>
      </c>
      <c r="E11" s="575">
        <v>8203704972</v>
      </c>
      <c r="F11" s="575">
        <v>2984841376</v>
      </c>
      <c r="G11" s="337">
        <f t="shared" si="0"/>
        <v>0.36384065323991271</v>
      </c>
    </row>
    <row r="12" spans="1:7" ht="42" customHeight="1" x14ac:dyDescent="0.2">
      <c r="A12" s="17">
        <v>9</v>
      </c>
      <c r="B12" s="338" t="s">
        <v>164</v>
      </c>
      <c r="C12" s="340">
        <v>32</v>
      </c>
      <c r="D12" s="573">
        <v>0.40489999999999998</v>
      </c>
      <c r="E12" s="575">
        <v>1222116799</v>
      </c>
      <c r="F12" s="575">
        <v>144652691</v>
      </c>
      <c r="G12" s="337">
        <f t="shared" si="0"/>
        <v>0.11836241112008476</v>
      </c>
    </row>
    <row r="13" spans="1:7" ht="30" customHeight="1" x14ac:dyDescent="0.2">
      <c r="A13" s="17">
        <v>10</v>
      </c>
      <c r="B13" s="338" t="s">
        <v>165</v>
      </c>
      <c r="C13" s="340">
        <v>31</v>
      </c>
      <c r="D13" s="573">
        <v>0.39300000000000002</v>
      </c>
      <c r="E13" s="575">
        <v>912164358</v>
      </c>
      <c r="F13" s="575">
        <v>125182291</v>
      </c>
      <c r="G13" s="337">
        <f t="shared" si="0"/>
        <v>0.13723655161715934</v>
      </c>
    </row>
    <row r="14" spans="1:7" ht="28.5" customHeight="1" x14ac:dyDescent="0.2">
      <c r="A14" s="17">
        <v>11</v>
      </c>
      <c r="B14" s="338" t="s">
        <v>166</v>
      </c>
      <c r="C14" s="340">
        <v>43</v>
      </c>
      <c r="D14" s="573">
        <v>0.53590000000000004</v>
      </c>
      <c r="E14" s="575">
        <v>969585140</v>
      </c>
      <c r="F14" s="575">
        <v>668739091</v>
      </c>
      <c r="G14" s="337">
        <f t="shared" si="0"/>
        <v>0.68971672874441947</v>
      </c>
    </row>
    <row r="15" spans="1:7" ht="26.25" customHeight="1" x14ac:dyDescent="0.2">
      <c r="A15" s="17">
        <v>12</v>
      </c>
      <c r="B15" s="338" t="s">
        <v>167</v>
      </c>
      <c r="C15" s="340">
        <v>2</v>
      </c>
      <c r="D15" s="573">
        <v>0.17499999999999999</v>
      </c>
      <c r="E15" s="575">
        <v>406934030</v>
      </c>
      <c r="F15" s="575">
        <v>137506000</v>
      </c>
      <c r="G15" s="337">
        <f t="shared" si="0"/>
        <v>0.33790735073200934</v>
      </c>
    </row>
    <row r="16" spans="1:7" ht="44.45" customHeight="1" x14ac:dyDescent="0.2">
      <c r="A16" s="17">
        <v>13</v>
      </c>
      <c r="B16" s="336" t="s">
        <v>168</v>
      </c>
      <c r="C16" s="340">
        <v>27</v>
      </c>
      <c r="D16" s="573">
        <v>0.46400000000000002</v>
      </c>
      <c r="E16" s="575">
        <v>429860511</v>
      </c>
      <c r="F16" s="575">
        <v>233957872</v>
      </c>
      <c r="G16" s="337">
        <f t="shared" si="0"/>
        <v>0.54426463006740344</v>
      </c>
    </row>
    <row r="17" spans="1:9" ht="28.5" customHeight="1" x14ac:dyDescent="0.2">
      <c r="A17" s="17">
        <v>14</v>
      </c>
      <c r="B17" s="336" t="s">
        <v>169</v>
      </c>
      <c r="C17" s="340">
        <v>8</v>
      </c>
      <c r="D17" s="573">
        <v>0.54379999999999995</v>
      </c>
      <c r="E17" s="575">
        <v>128971385</v>
      </c>
      <c r="F17" s="575">
        <v>16528000</v>
      </c>
      <c r="G17" s="337">
        <f t="shared" si="0"/>
        <v>0.12815245800454109</v>
      </c>
    </row>
    <row r="18" spans="1:9" ht="39.75" customHeight="1" x14ac:dyDescent="0.2">
      <c r="A18" s="17">
        <v>15</v>
      </c>
      <c r="B18" s="336" t="s">
        <v>170</v>
      </c>
      <c r="C18" s="340">
        <v>6</v>
      </c>
      <c r="D18" s="573">
        <v>0.33339999999999997</v>
      </c>
      <c r="E18" s="575">
        <v>3375714056</v>
      </c>
      <c r="F18" s="575">
        <v>1069720146</v>
      </c>
      <c r="G18" s="337">
        <f t="shared" si="0"/>
        <v>0.3168870728546091</v>
      </c>
    </row>
    <row r="19" spans="1:9" ht="56.1" customHeight="1" x14ac:dyDescent="0.2">
      <c r="A19" s="17">
        <v>16</v>
      </c>
      <c r="B19" s="336" t="s">
        <v>171</v>
      </c>
      <c r="C19" s="340">
        <v>21</v>
      </c>
      <c r="D19" s="573">
        <v>0.57140000000000002</v>
      </c>
      <c r="E19" s="575">
        <v>294324139</v>
      </c>
      <c r="F19" s="575">
        <v>174715091</v>
      </c>
      <c r="G19" s="337">
        <f t="shared" si="0"/>
        <v>0.59361454889026277</v>
      </c>
      <c r="I19" s="351"/>
    </row>
    <row r="20" spans="1:9" ht="30" customHeight="1" thickBot="1" x14ac:dyDescent="0.25">
      <c r="A20" s="17">
        <v>17</v>
      </c>
      <c r="B20" s="576" t="s">
        <v>172</v>
      </c>
      <c r="C20" s="577">
        <v>16</v>
      </c>
      <c r="D20" s="578">
        <v>0.4602</v>
      </c>
      <c r="E20" s="579">
        <v>409135389</v>
      </c>
      <c r="F20" s="579">
        <v>199181153</v>
      </c>
      <c r="G20" s="580">
        <f>F20/E20</f>
        <v>0.48683433004129595</v>
      </c>
    </row>
    <row r="21" spans="1:9" ht="25.5" customHeight="1" thickBot="1" x14ac:dyDescent="0.25">
      <c r="B21" s="368" t="s">
        <v>0</v>
      </c>
      <c r="C21" s="581">
        <f>SUM(C4:C20)</f>
        <v>349</v>
      </c>
      <c r="D21" s="551">
        <f>SUM(D4:D20)/17</f>
        <v>0.43439411764705887</v>
      </c>
      <c r="E21" s="582">
        <f>SUM(E4:E20)</f>
        <v>18647276712</v>
      </c>
      <c r="F21" s="582">
        <f>SUM(F4:F20)</f>
        <v>6666604042</v>
      </c>
      <c r="G21" s="277">
        <f t="shared" si="0"/>
        <v>0.35751086579360242</v>
      </c>
    </row>
    <row r="22" spans="1:9" hidden="1" x14ac:dyDescent="0.2">
      <c r="B22" s="25"/>
      <c r="C22" s="36"/>
      <c r="D22" s="98">
        <v>1</v>
      </c>
      <c r="E22" s="36"/>
      <c r="F22" s="209"/>
      <c r="G22" s="36">
        <v>1</v>
      </c>
    </row>
    <row r="23" spans="1:9" ht="11.25" hidden="1" customHeight="1" x14ac:dyDescent="0.2">
      <c r="B23" s="25"/>
      <c r="C23" s="25"/>
      <c r="D23" s="574">
        <v>0</v>
      </c>
      <c r="E23" s="209"/>
      <c r="F23" s="209"/>
      <c r="G23" s="210">
        <v>0</v>
      </c>
    </row>
    <row r="24" spans="1:9" ht="17.100000000000001" customHeight="1" thickBot="1" x14ac:dyDescent="0.25">
      <c r="B24" s="25"/>
      <c r="C24" s="25"/>
      <c r="D24" s="25"/>
      <c r="E24" s="209"/>
      <c r="F24" s="209"/>
      <c r="G24" s="36"/>
    </row>
    <row r="25" spans="1:9" ht="14.25" customHeight="1" thickBot="1" x14ac:dyDescent="0.25">
      <c r="E25" s="663" t="s">
        <v>16</v>
      </c>
      <c r="F25" s="664"/>
      <c r="G25" s="665"/>
    </row>
    <row r="26" spans="1:9" ht="14.25" customHeight="1" thickBot="1" x14ac:dyDescent="0.25">
      <c r="E26" s="200" t="s">
        <v>13</v>
      </c>
      <c r="F26" s="201" t="s">
        <v>14</v>
      </c>
      <c r="G26" s="202" t="s">
        <v>15</v>
      </c>
    </row>
    <row r="27" spans="1:9" ht="15" customHeight="1" x14ac:dyDescent="0.2">
      <c r="E27" s="140" t="s">
        <v>315</v>
      </c>
      <c r="F27" s="147">
        <v>98</v>
      </c>
      <c r="G27" s="23">
        <f>F27/F30</f>
        <v>0.28080229226361031</v>
      </c>
    </row>
    <row r="28" spans="1:9" ht="14.25" customHeight="1" x14ac:dyDescent="0.2">
      <c r="E28" s="142" t="s">
        <v>314</v>
      </c>
      <c r="F28" s="148">
        <v>154</v>
      </c>
      <c r="G28" s="23">
        <f>F28/F30</f>
        <v>0.44126074498567336</v>
      </c>
    </row>
    <row r="29" spans="1:9" ht="14.1" customHeight="1" thickBot="1" x14ac:dyDescent="0.25">
      <c r="E29" s="144" t="s">
        <v>313</v>
      </c>
      <c r="F29" s="149">
        <v>97</v>
      </c>
      <c r="G29" s="23">
        <f>F29/F30</f>
        <v>0.27793696275071633</v>
      </c>
    </row>
    <row r="30" spans="1:9" ht="14.25" customHeight="1" thickBot="1" x14ac:dyDescent="0.25">
      <c r="E30" s="150" t="s">
        <v>17</v>
      </c>
      <c r="F30" s="151">
        <f>SUM(F27:F29)</f>
        <v>349</v>
      </c>
      <c r="G30" s="50"/>
    </row>
    <row r="31" spans="1:9" s="16" customFormat="1" ht="14.25" customHeight="1" thickBot="1" x14ac:dyDescent="0.25">
      <c r="A31" s="15"/>
      <c r="B31" s="211"/>
      <c r="C31" s="211"/>
      <c r="D31" s="211"/>
      <c r="E31" s="39"/>
      <c r="F31" s="39"/>
      <c r="G31" s="37"/>
    </row>
    <row r="32" spans="1:9" s="16" customFormat="1" ht="14.25" customHeight="1" thickBot="1" x14ac:dyDescent="0.25">
      <c r="A32" s="15"/>
      <c r="B32" s="211"/>
      <c r="C32" s="211"/>
      <c r="D32" s="211"/>
      <c r="E32" s="663" t="s">
        <v>18</v>
      </c>
      <c r="F32" s="664"/>
      <c r="G32" s="665"/>
    </row>
    <row r="33" spans="1:7" s="16" customFormat="1" ht="14.25" customHeight="1" thickBot="1" x14ac:dyDescent="0.25">
      <c r="A33" s="15"/>
      <c r="B33" s="211"/>
      <c r="C33" s="211"/>
      <c r="D33" s="211"/>
      <c r="E33" s="156" t="s">
        <v>3</v>
      </c>
      <c r="F33" s="157" t="s">
        <v>4</v>
      </c>
      <c r="G33" s="30" t="s">
        <v>149</v>
      </c>
    </row>
    <row r="34" spans="1:7" s="16" customFormat="1" ht="14.25" customHeight="1" thickBot="1" x14ac:dyDescent="0.25">
      <c r="A34" s="15"/>
      <c r="B34" s="211"/>
      <c r="C34" s="211"/>
      <c r="D34" s="211"/>
      <c r="E34" s="28">
        <f>E21</f>
        <v>18647276712</v>
      </c>
      <c r="F34" s="158">
        <f>F21</f>
        <v>6666604042</v>
      </c>
      <c r="G34" s="29">
        <f>G21</f>
        <v>0.35751086579360242</v>
      </c>
    </row>
    <row r="35" spans="1:7" s="16" customFormat="1" ht="15" customHeight="1" x14ac:dyDescent="0.2">
      <c r="A35" s="15"/>
      <c r="B35" s="211"/>
      <c r="C35" s="211"/>
      <c r="D35" s="211"/>
      <c r="G35" s="15"/>
    </row>
    <row r="36" spans="1:7" s="16" customFormat="1" ht="14.25" customHeight="1" x14ac:dyDescent="0.2">
      <c r="A36" s="15"/>
      <c r="B36" s="211"/>
      <c r="C36" s="211"/>
      <c r="D36" s="211"/>
      <c r="G36" s="15"/>
    </row>
    <row r="37" spans="1:7" s="16" customFormat="1" ht="14.25" customHeight="1" x14ac:dyDescent="0.2">
      <c r="A37" s="15"/>
      <c r="B37" s="211"/>
      <c r="C37" s="211"/>
      <c r="D37" s="211"/>
      <c r="G37" s="15"/>
    </row>
  </sheetData>
  <mergeCells count="3">
    <mergeCell ref="B2:G2"/>
    <mergeCell ref="E25:G25"/>
    <mergeCell ref="E32:G32"/>
  </mergeCells>
  <conditionalFormatting sqref="G4:G22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:D22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:D23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23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21:D23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3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14" scale="5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1"/>
  <sheetViews>
    <sheetView view="pageBreakPreview" topLeftCell="A9" zoomScale="60" zoomScaleNormal="80" workbookViewId="0">
      <selection activeCell="C17" sqref="C17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5" customWidth="1"/>
    <col min="3" max="4" width="20.5703125" style="15" customWidth="1"/>
    <col min="5" max="5" width="29.85546875" style="16" bestFit="1" customWidth="1"/>
    <col min="6" max="6" width="28.85546875" style="16" bestFit="1" customWidth="1"/>
    <col min="7" max="7" width="23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13.5" thickBot="1" x14ac:dyDescent="0.25"/>
    <row r="2" spans="1:7" ht="69.75" customHeight="1" thickBot="1" x14ac:dyDescent="0.25">
      <c r="B2" s="660" t="s">
        <v>324</v>
      </c>
      <c r="C2" s="661"/>
      <c r="D2" s="661"/>
      <c r="E2" s="661"/>
      <c r="F2" s="661"/>
      <c r="G2" s="662"/>
    </row>
    <row r="3" spans="1:7" ht="78.75" customHeight="1" thickBot="1" x14ac:dyDescent="0.25">
      <c r="B3" s="75" t="s">
        <v>1</v>
      </c>
      <c r="C3" s="136" t="s">
        <v>54</v>
      </c>
      <c r="D3" s="136" t="s">
        <v>62</v>
      </c>
      <c r="E3" s="137" t="s">
        <v>56</v>
      </c>
      <c r="F3" s="138" t="s">
        <v>57</v>
      </c>
      <c r="G3" s="139" t="s">
        <v>55</v>
      </c>
    </row>
    <row r="4" spans="1:7" ht="21.95" customHeight="1" x14ac:dyDescent="0.2">
      <c r="A4" s="17">
        <v>1</v>
      </c>
      <c r="B4" s="352" t="s">
        <v>90</v>
      </c>
      <c r="C4" s="486">
        <v>5</v>
      </c>
      <c r="D4" s="330">
        <v>1</v>
      </c>
      <c r="E4" s="572">
        <v>125000000</v>
      </c>
      <c r="F4" s="572">
        <v>79058000</v>
      </c>
      <c r="G4" s="319">
        <f>F4/E4</f>
        <v>0.63246400000000003</v>
      </c>
    </row>
    <row r="5" spans="1:7" ht="21.95" customHeight="1" x14ac:dyDescent="0.2">
      <c r="A5" s="17">
        <v>2</v>
      </c>
      <c r="B5" s="353" t="s">
        <v>91</v>
      </c>
      <c r="C5" s="340">
        <v>2</v>
      </c>
      <c r="D5" s="330">
        <v>1</v>
      </c>
      <c r="E5" s="583">
        <v>62000000</v>
      </c>
      <c r="F5" s="583">
        <v>21600000</v>
      </c>
      <c r="G5" s="323">
        <f>F5/E5</f>
        <v>0.34838709677419355</v>
      </c>
    </row>
    <row r="6" spans="1:7" ht="21.95" customHeight="1" x14ac:dyDescent="0.2">
      <c r="A6" s="17">
        <v>3</v>
      </c>
      <c r="B6" s="320" t="s">
        <v>92</v>
      </c>
      <c r="C6" s="340">
        <v>7</v>
      </c>
      <c r="D6" s="330">
        <v>0.7167</v>
      </c>
      <c r="E6" s="583">
        <v>300000000</v>
      </c>
      <c r="F6" s="583">
        <v>225000000</v>
      </c>
      <c r="G6" s="323">
        <f t="shared" ref="G6:G24" si="0">F6/E6</f>
        <v>0.75</v>
      </c>
    </row>
    <row r="7" spans="1:7" ht="21.95" customHeight="1" x14ac:dyDescent="0.2">
      <c r="A7" s="17">
        <v>4</v>
      </c>
      <c r="B7" s="353" t="s">
        <v>93</v>
      </c>
      <c r="C7" s="340">
        <v>2</v>
      </c>
      <c r="D7" s="330">
        <v>0.5</v>
      </c>
      <c r="E7" s="572">
        <v>149186536684</v>
      </c>
      <c r="F7" s="572">
        <v>139593829751</v>
      </c>
      <c r="G7" s="323">
        <f t="shared" si="0"/>
        <v>0.93569991537963759</v>
      </c>
    </row>
    <row r="8" spans="1:7" ht="21.95" customHeight="1" x14ac:dyDescent="0.2">
      <c r="A8" s="17">
        <v>5</v>
      </c>
      <c r="B8" s="354" t="s">
        <v>50</v>
      </c>
      <c r="C8" s="340">
        <v>1</v>
      </c>
      <c r="D8" s="330">
        <v>1</v>
      </c>
      <c r="E8" s="572">
        <v>18849338</v>
      </c>
      <c r="F8" s="572">
        <v>8816338</v>
      </c>
      <c r="G8" s="323">
        <f t="shared" si="0"/>
        <v>0.46772666498950788</v>
      </c>
    </row>
    <row r="9" spans="1:7" ht="21.95" customHeight="1" x14ac:dyDescent="0.2">
      <c r="A9" s="17">
        <v>6</v>
      </c>
      <c r="B9" s="320" t="s">
        <v>94</v>
      </c>
      <c r="C9" s="340">
        <v>4</v>
      </c>
      <c r="D9" s="330">
        <v>0.70069999999999999</v>
      </c>
      <c r="E9" s="572">
        <v>60000000</v>
      </c>
      <c r="F9" s="572">
        <v>59400000</v>
      </c>
      <c r="G9" s="323">
        <f t="shared" si="0"/>
        <v>0.99</v>
      </c>
    </row>
    <row r="10" spans="1:7" ht="40.5" customHeight="1" x14ac:dyDescent="0.2">
      <c r="A10" s="17">
        <v>7</v>
      </c>
      <c r="B10" s="355" t="s">
        <v>95</v>
      </c>
      <c r="C10" s="340">
        <v>4</v>
      </c>
      <c r="D10" s="330">
        <v>0.82940000000000003</v>
      </c>
      <c r="E10" s="572">
        <v>70000000</v>
      </c>
      <c r="F10" s="572">
        <v>68986666</v>
      </c>
      <c r="G10" s="323">
        <f t="shared" si="0"/>
        <v>0.98552379999999995</v>
      </c>
    </row>
    <row r="11" spans="1:7" ht="44.25" customHeight="1" x14ac:dyDescent="0.2">
      <c r="A11" s="17">
        <v>8</v>
      </c>
      <c r="B11" s="320" t="s">
        <v>96</v>
      </c>
      <c r="C11" s="340">
        <v>8</v>
      </c>
      <c r="D11" s="330">
        <v>0.69379999999999997</v>
      </c>
      <c r="E11" s="572">
        <v>146366500</v>
      </c>
      <c r="F11" s="572">
        <v>127200000</v>
      </c>
      <c r="G11" s="323">
        <f t="shared" si="0"/>
        <v>0.86905131980337036</v>
      </c>
    </row>
    <row r="12" spans="1:7" ht="21.95" customHeight="1" x14ac:dyDescent="0.2">
      <c r="A12" s="17">
        <v>9</v>
      </c>
      <c r="B12" s="320" t="s">
        <v>97</v>
      </c>
      <c r="C12" s="340">
        <v>8</v>
      </c>
      <c r="D12" s="330">
        <v>0.5</v>
      </c>
      <c r="E12" s="572">
        <v>298516500</v>
      </c>
      <c r="F12" s="572">
        <v>248600000</v>
      </c>
      <c r="G12" s="323">
        <f t="shared" si="0"/>
        <v>0.83278478744056028</v>
      </c>
    </row>
    <row r="13" spans="1:7" ht="21.95" customHeight="1" x14ac:dyDescent="0.2">
      <c r="A13" s="17">
        <v>10</v>
      </c>
      <c r="B13" s="320" t="s">
        <v>98</v>
      </c>
      <c r="C13" s="340">
        <v>15</v>
      </c>
      <c r="D13" s="330">
        <v>0.5323</v>
      </c>
      <c r="E13" s="572">
        <v>239172500</v>
      </c>
      <c r="F13" s="572">
        <v>210600000</v>
      </c>
      <c r="G13" s="323">
        <f t="shared" si="0"/>
        <v>0.88053601480103272</v>
      </c>
    </row>
    <row r="14" spans="1:7" ht="21.95" customHeight="1" x14ac:dyDescent="0.2">
      <c r="A14" s="17">
        <v>11</v>
      </c>
      <c r="B14" s="320" t="s">
        <v>99</v>
      </c>
      <c r="C14" s="340">
        <v>1</v>
      </c>
      <c r="D14" s="330">
        <v>0</v>
      </c>
      <c r="E14" s="572">
        <v>608820292</v>
      </c>
      <c r="F14" s="572">
        <v>0</v>
      </c>
      <c r="G14" s="323">
        <f t="shared" si="0"/>
        <v>0</v>
      </c>
    </row>
    <row r="15" spans="1:7" ht="39" customHeight="1" x14ac:dyDescent="0.2">
      <c r="A15" s="17">
        <v>12</v>
      </c>
      <c r="B15" s="320" t="s">
        <v>100</v>
      </c>
      <c r="C15" s="340">
        <v>5</v>
      </c>
      <c r="D15" s="330">
        <v>0.42009999999999997</v>
      </c>
      <c r="E15" s="572">
        <v>190294235</v>
      </c>
      <c r="F15" s="572">
        <v>164000000</v>
      </c>
      <c r="G15" s="323">
        <f t="shared" si="0"/>
        <v>0.86182327068394904</v>
      </c>
    </row>
    <row r="16" spans="1:7" ht="37.5" customHeight="1" x14ac:dyDescent="0.2">
      <c r="A16" s="17">
        <v>13</v>
      </c>
      <c r="B16" s="320" t="s">
        <v>101</v>
      </c>
      <c r="C16" s="340">
        <v>6</v>
      </c>
      <c r="D16" s="330">
        <v>0.58499999999999996</v>
      </c>
      <c r="E16" s="572">
        <v>161600000</v>
      </c>
      <c r="F16" s="572">
        <v>145600000</v>
      </c>
      <c r="G16" s="323">
        <f t="shared" si="0"/>
        <v>0.90099009900990101</v>
      </c>
    </row>
    <row r="17" spans="1:7" ht="36.75" customHeight="1" x14ac:dyDescent="0.2">
      <c r="A17" s="17">
        <v>14</v>
      </c>
      <c r="B17" s="320" t="s">
        <v>102</v>
      </c>
      <c r="C17" s="340">
        <v>7</v>
      </c>
      <c r="D17" s="330">
        <v>0.56430000000000002</v>
      </c>
      <c r="E17" s="572">
        <v>761036500</v>
      </c>
      <c r="F17" s="572">
        <v>118400000</v>
      </c>
      <c r="G17" s="323">
        <f t="shared" si="0"/>
        <v>0.15557729491292469</v>
      </c>
    </row>
    <row r="18" spans="1:7" ht="21.95" customHeight="1" x14ac:dyDescent="0.2">
      <c r="A18" s="17">
        <v>15</v>
      </c>
      <c r="B18" s="320" t="s">
        <v>103</v>
      </c>
      <c r="C18" s="340">
        <v>3</v>
      </c>
      <c r="D18" s="330">
        <v>0.83330000000000004</v>
      </c>
      <c r="E18" s="572">
        <v>488478387</v>
      </c>
      <c r="F18" s="572">
        <v>465150000</v>
      </c>
      <c r="G18" s="323">
        <f t="shared" si="0"/>
        <v>0.95224274477470383</v>
      </c>
    </row>
    <row r="19" spans="1:7" ht="34.5" customHeight="1" x14ac:dyDescent="0.2">
      <c r="A19" s="17">
        <v>16</v>
      </c>
      <c r="B19" s="320" t="s">
        <v>104</v>
      </c>
      <c r="C19" s="340">
        <v>6</v>
      </c>
      <c r="D19" s="330">
        <v>0.503</v>
      </c>
      <c r="E19" s="572">
        <v>348884500</v>
      </c>
      <c r="F19" s="572">
        <v>235400000</v>
      </c>
      <c r="G19" s="323">
        <f t="shared" si="0"/>
        <v>0.67472186353936614</v>
      </c>
    </row>
    <row r="20" spans="1:7" ht="37.5" customHeight="1" x14ac:dyDescent="0.2">
      <c r="A20" s="17">
        <v>17</v>
      </c>
      <c r="B20" s="320" t="s">
        <v>105</v>
      </c>
      <c r="C20" s="340">
        <v>6</v>
      </c>
      <c r="D20" s="330">
        <v>0.64139999999999997</v>
      </c>
      <c r="E20" s="572">
        <v>281312000</v>
      </c>
      <c r="F20" s="572">
        <v>225600000</v>
      </c>
      <c r="G20" s="323">
        <f t="shared" si="0"/>
        <v>0.80195654646797865</v>
      </c>
    </row>
    <row r="21" spans="1:7" ht="21.95" customHeight="1" x14ac:dyDescent="0.2">
      <c r="A21" s="17">
        <v>18</v>
      </c>
      <c r="B21" s="320" t="s">
        <v>106</v>
      </c>
      <c r="C21" s="340">
        <v>4</v>
      </c>
      <c r="D21" s="330">
        <v>0.70309999999999995</v>
      </c>
      <c r="E21" s="572">
        <v>141845000</v>
      </c>
      <c r="F21" s="572">
        <v>58400000</v>
      </c>
      <c r="G21" s="323">
        <f t="shared" si="0"/>
        <v>0.41171701505164088</v>
      </c>
    </row>
    <row r="22" spans="1:7" ht="33.6" customHeight="1" x14ac:dyDescent="0.2">
      <c r="A22" s="17">
        <v>19</v>
      </c>
      <c r="B22" s="320" t="s">
        <v>107</v>
      </c>
      <c r="C22" s="340">
        <v>9</v>
      </c>
      <c r="D22" s="330">
        <v>0.53590000000000004</v>
      </c>
      <c r="E22" s="572">
        <v>459380000</v>
      </c>
      <c r="F22" s="572">
        <v>230485000</v>
      </c>
      <c r="G22" s="323">
        <f t="shared" si="0"/>
        <v>0.50173059340850712</v>
      </c>
    </row>
    <row r="23" spans="1:7" ht="40.5" customHeight="1" x14ac:dyDescent="0.2">
      <c r="A23" s="17">
        <v>20</v>
      </c>
      <c r="B23" s="320" t="s">
        <v>108</v>
      </c>
      <c r="C23" s="340">
        <v>7</v>
      </c>
      <c r="D23" s="330">
        <v>0.55430000000000001</v>
      </c>
      <c r="E23" s="572">
        <v>150372500</v>
      </c>
      <c r="F23" s="572">
        <v>64200000</v>
      </c>
      <c r="G23" s="323">
        <f t="shared" si="0"/>
        <v>0.42693976624715291</v>
      </c>
    </row>
    <row r="24" spans="1:7" ht="21.95" customHeight="1" x14ac:dyDescent="0.2">
      <c r="A24" s="17">
        <v>21</v>
      </c>
      <c r="B24" s="320" t="s">
        <v>109</v>
      </c>
      <c r="C24" s="340">
        <v>4</v>
      </c>
      <c r="D24" s="330">
        <v>0.78400000000000003</v>
      </c>
      <c r="E24" s="572">
        <v>140000000</v>
      </c>
      <c r="F24" s="572">
        <v>41400000</v>
      </c>
      <c r="G24" s="323">
        <f t="shared" si="0"/>
        <v>0.29571428571428571</v>
      </c>
    </row>
    <row r="25" spans="1:7" ht="35.25" customHeight="1" thickBot="1" x14ac:dyDescent="0.25">
      <c r="A25" s="17">
        <v>22</v>
      </c>
      <c r="B25" s="356" t="s">
        <v>110</v>
      </c>
      <c r="C25" s="487">
        <v>4</v>
      </c>
      <c r="D25" s="330">
        <v>0</v>
      </c>
      <c r="E25" s="572">
        <v>1886151259</v>
      </c>
      <c r="F25" s="572">
        <v>1231195612</v>
      </c>
      <c r="G25" s="325">
        <f>F25/E25</f>
        <v>0.65275550204428223</v>
      </c>
    </row>
    <row r="26" spans="1:7" ht="26.25" customHeight="1" thickBot="1" x14ac:dyDescent="0.25">
      <c r="B26" s="326" t="s">
        <v>0</v>
      </c>
      <c r="C26" s="357">
        <f>SUM(C4:C25)</f>
        <v>118</v>
      </c>
      <c r="D26" s="358">
        <f>SUM(D4:D25)/22</f>
        <v>0.61805909090909084</v>
      </c>
      <c r="E26" s="359">
        <f>SUM(E4:E25)</f>
        <v>156124616195</v>
      </c>
      <c r="F26" s="360">
        <f>SUM(F4:F25)</f>
        <v>143622921367</v>
      </c>
      <c r="G26" s="328">
        <f>F26/E26</f>
        <v>0.91992489632521912</v>
      </c>
    </row>
    <row r="27" spans="1:7" ht="17.100000000000001" hidden="1" customHeight="1" x14ac:dyDescent="0.2">
      <c r="B27" s="204"/>
      <c r="C27" s="205"/>
      <c r="D27" s="206">
        <v>1</v>
      </c>
      <c r="E27" s="207"/>
      <c r="F27" s="38"/>
      <c r="G27" s="206">
        <v>1</v>
      </c>
    </row>
    <row r="28" spans="1:7" hidden="1" x14ac:dyDescent="0.2">
      <c r="B28" s="164"/>
      <c r="C28" s="164"/>
      <c r="D28" s="206">
        <v>0</v>
      </c>
      <c r="G28" s="206">
        <v>0</v>
      </c>
    </row>
    <row r="29" spans="1:7" ht="13.5" thickBot="1" x14ac:dyDescent="0.25">
      <c r="B29" s="164"/>
      <c r="C29" s="164"/>
      <c r="D29" s="164"/>
    </row>
    <row r="30" spans="1:7" ht="15.75" thickBot="1" x14ac:dyDescent="0.25">
      <c r="B30" s="164"/>
      <c r="C30" s="164"/>
      <c r="D30" s="164"/>
      <c r="E30" s="666" t="s">
        <v>16</v>
      </c>
      <c r="F30" s="667"/>
      <c r="G30" s="668"/>
    </row>
    <row r="31" spans="1:7" ht="15.75" thickBot="1" x14ac:dyDescent="0.25">
      <c r="B31" s="164"/>
      <c r="C31" s="164"/>
      <c r="D31" s="164"/>
      <c r="E31" s="240" t="s">
        <v>13</v>
      </c>
      <c r="F31" s="238" t="s">
        <v>14</v>
      </c>
      <c r="G31" s="239" t="s">
        <v>15</v>
      </c>
    </row>
    <row r="32" spans="1:7" ht="15" x14ac:dyDescent="0.2">
      <c r="B32" s="164"/>
      <c r="C32" s="164"/>
      <c r="D32" s="164"/>
      <c r="E32" s="140" t="s">
        <v>315</v>
      </c>
      <c r="F32" s="141">
        <v>62</v>
      </c>
      <c r="G32" s="152">
        <f>F32/F35</f>
        <v>0.52542372881355937</v>
      </c>
    </row>
    <row r="33" spans="2:8" ht="15" x14ac:dyDescent="0.2">
      <c r="B33" s="164"/>
      <c r="C33" s="164"/>
      <c r="D33" s="164"/>
      <c r="E33" s="142" t="s">
        <v>314</v>
      </c>
      <c r="F33" s="143">
        <v>35</v>
      </c>
      <c r="G33" s="152">
        <f>F33/F35</f>
        <v>0.29661016949152541</v>
      </c>
      <c r="H33" s="208"/>
    </row>
    <row r="34" spans="2:8" ht="15.75" thickBot="1" x14ac:dyDescent="0.25">
      <c r="B34" s="164"/>
      <c r="C34" s="164"/>
      <c r="D34" s="164"/>
      <c r="E34" s="144" t="s">
        <v>313</v>
      </c>
      <c r="F34" s="145">
        <v>21</v>
      </c>
      <c r="G34" s="152">
        <f>F34/F35</f>
        <v>0.17796610169491525</v>
      </c>
    </row>
    <row r="35" spans="2:8" ht="15.75" thickBot="1" x14ac:dyDescent="0.3">
      <c r="B35" s="164"/>
      <c r="C35" s="164"/>
      <c r="D35" s="164"/>
      <c r="E35" s="345" t="s">
        <v>17</v>
      </c>
      <c r="F35" s="146">
        <f>SUM(F32:F34)</f>
        <v>118</v>
      </c>
      <c r="G35" s="153"/>
    </row>
    <row r="36" spans="2:8" ht="15" thickBot="1" x14ac:dyDescent="0.25">
      <c r="B36" s="164"/>
      <c r="C36" s="164"/>
      <c r="D36" s="164"/>
      <c r="E36" s="361"/>
      <c r="F36" s="361"/>
      <c r="G36" s="362"/>
    </row>
    <row r="37" spans="2:8" ht="15.75" thickBot="1" x14ac:dyDescent="0.25">
      <c r="B37" s="164"/>
      <c r="C37" s="164"/>
      <c r="D37" s="164"/>
      <c r="E37" s="666" t="s">
        <v>19</v>
      </c>
      <c r="F37" s="667"/>
      <c r="G37" s="668"/>
    </row>
    <row r="38" spans="2:8" ht="15.75" thickBot="1" x14ac:dyDescent="0.25">
      <c r="B38" s="164"/>
      <c r="C38" s="164"/>
      <c r="D38" s="164"/>
      <c r="E38" s="363" t="s">
        <v>3</v>
      </c>
      <c r="F38" s="364" t="s">
        <v>4</v>
      </c>
      <c r="G38" s="154" t="s">
        <v>149</v>
      </c>
    </row>
    <row r="39" spans="2:8" ht="15" thickBot="1" x14ac:dyDescent="0.25">
      <c r="B39" s="164"/>
      <c r="C39" s="164"/>
      <c r="D39" s="164"/>
      <c r="E39" s="347">
        <f>E26</f>
        <v>156124616195</v>
      </c>
      <c r="F39" s="365">
        <f>F26</f>
        <v>143622921367</v>
      </c>
      <c r="G39" s="66">
        <f>G26</f>
        <v>0.91992489632521912</v>
      </c>
    </row>
    <row r="40" spans="2:8" x14ac:dyDescent="0.2">
      <c r="B40" s="164"/>
      <c r="C40" s="164"/>
      <c r="D40" s="164"/>
    </row>
    <row r="41" spans="2:8" x14ac:dyDescent="0.2">
      <c r="B41" s="164"/>
      <c r="C41" s="164"/>
      <c r="D41" s="164"/>
    </row>
  </sheetData>
  <protectedRanges>
    <protectedRange sqref="E5:E6" name="Rango5"/>
    <protectedRange sqref="F5:F6" name="Rango2"/>
  </protectedRanges>
  <autoFilter ref="G2:G41"/>
  <mergeCells count="3">
    <mergeCell ref="B2:G2"/>
    <mergeCell ref="E30:G30"/>
    <mergeCell ref="E37:G37"/>
  </mergeCells>
  <conditionalFormatting sqref="D26:D28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8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8">
    <cfRule type="colorScale" priority="2">
      <colorScale>
        <cfvo type="percent" val="25"/>
        <cfvo type="percent" val="50"/>
        <cfvo type="percent" val="100"/>
        <color rgb="FFFF0000"/>
        <color rgb="FFFFFF00"/>
        <color rgb="FF9BBF57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51</vt:i4>
      </vt:variant>
    </vt:vector>
  </HeadingPairs>
  <TitlesOfParts>
    <vt:vector size="79" baseType="lpstr">
      <vt:lpstr> CONSOLIDADO GENERAL</vt:lpstr>
      <vt:lpstr> CONSOLIDADO NIVEL CENTRAL </vt:lpstr>
      <vt:lpstr>CONSOLIDADO SECRETARIAS</vt:lpstr>
      <vt:lpstr>CONSOLIDADO D.A</vt:lpstr>
      <vt:lpstr>CONSOLIDADO DESCENTRALIZADOS</vt:lpstr>
      <vt:lpstr>1.DESPACHO</vt:lpstr>
      <vt:lpstr>2.1 GOBIERNO Y CONVIVENCIA</vt:lpstr>
      <vt:lpstr>2.2 DESARROLLO SOCIAL</vt:lpstr>
      <vt:lpstr>2.3 SALUD</vt:lpstr>
      <vt:lpstr>2.4 DESARROLLO ECONOMICO</vt:lpstr>
      <vt:lpstr>2.5 EDUCACION</vt:lpstr>
      <vt:lpstr>2.6 INFRAESTRUCTURA</vt:lpstr>
      <vt:lpstr>2.7 TRANSITO</vt:lpstr>
      <vt:lpstr>2.8 TICS</vt:lpstr>
      <vt:lpstr>2.9 HACIENDA</vt:lpstr>
      <vt:lpstr>3.1 FORTALECIMIENTO INSTITUCION</vt:lpstr>
      <vt:lpstr>3.2 JURIDICA</vt:lpstr>
      <vt:lpstr>3.4 BIENES Y SUMINISTROS</vt:lpstr>
      <vt:lpstr>3.5 PLANEACION</vt:lpstr>
      <vt:lpstr>3.6 CONTROL INTERNO</vt:lpstr>
      <vt:lpstr>3.7. DACID</vt:lpstr>
      <vt:lpstr>4.1 FOMVIVIENDA</vt:lpstr>
      <vt:lpstr>4.2 EDUA</vt:lpstr>
      <vt:lpstr>4.3 CORPOCULTURA</vt:lpstr>
      <vt:lpstr>4.4 IMDERA</vt:lpstr>
      <vt:lpstr>4.5 EPA</vt:lpstr>
      <vt:lpstr>4.6 AMABLE</vt:lpstr>
      <vt:lpstr>4.7 REDSALUD</vt:lpstr>
      <vt:lpstr>' CONSOLIDADO GENERAL'!Área_de_impresión</vt:lpstr>
      <vt:lpstr>' CONSOLIDADO NIVEL CENTRAL '!Área_de_impresión</vt:lpstr>
      <vt:lpstr>'1.DESPACHO'!Área_de_impresión</vt:lpstr>
      <vt:lpstr>'2.1 GOBIERNO Y CONVIVENCIA'!Área_de_impresión</vt:lpstr>
      <vt:lpstr>'2.2 DESARROLLO SOCIAL'!Área_de_impresión</vt:lpstr>
      <vt:lpstr>'2.3 SALUD'!Área_de_impresión</vt:lpstr>
      <vt:lpstr>'2.4 DESARROLLO ECONOMICO'!Área_de_impresión</vt:lpstr>
      <vt:lpstr>'2.5 EDUCACION'!Área_de_impresión</vt:lpstr>
      <vt:lpstr>'2.6 INFRAESTRUCTURA'!Área_de_impresión</vt:lpstr>
      <vt:lpstr>'2.7 TRANSITO'!Área_de_impresión</vt:lpstr>
      <vt:lpstr>'2.8 TICS'!Área_de_impresión</vt:lpstr>
      <vt:lpstr>'2.9 HACIENDA'!Área_de_impresión</vt:lpstr>
      <vt:lpstr>'3.1 FORTALECIMIENTO INSTITUCION'!Área_de_impresión</vt:lpstr>
      <vt:lpstr>'3.2 JURIDICA'!Área_de_impresión</vt:lpstr>
      <vt:lpstr>'3.4 BIENES Y SUMINISTROS'!Área_de_impresión</vt:lpstr>
      <vt:lpstr>'3.5 PLANEACION'!Área_de_impresión</vt:lpstr>
      <vt:lpstr>'3.6 CONTROL INTERNO'!Área_de_impresión</vt:lpstr>
      <vt:lpstr>'3.7. DACID'!Área_de_impresión</vt:lpstr>
      <vt:lpstr>'4.1 FOMVIVIENDA'!Área_de_impresión</vt:lpstr>
      <vt:lpstr>'4.2 EDUA'!Área_de_impresión</vt:lpstr>
      <vt:lpstr>'4.3 CORPOCULTURA'!Área_de_impresión</vt:lpstr>
      <vt:lpstr>'4.4 IMDERA'!Área_de_impresión</vt:lpstr>
      <vt:lpstr>'4.5 EPA'!Área_de_impresión</vt:lpstr>
      <vt:lpstr>'4.6 AMABLE'!Área_de_impresión</vt:lpstr>
      <vt:lpstr>'4.7 REDSALUD'!Área_de_impresión</vt:lpstr>
      <vt:lpstr>'CONSOLIDADO D.A'!Área_de_impresión</vt:lpstr>
      <vt:lpstr>'CONSOLIDADO DESCENTRALIZADOS'!Área_de_impresión</vt:lpstr>
      <vt:lpstr>'CONSOLIDADO SECRETARIAS'!Área_de_impresión</vt:lpstr>
      <vt:lpstr>' CONSOLIDADO GENERAL'!Títulos_a_imprimir</vt:lpstr>
      <vt:lpstr>' CONSOLIDADO NIVEL CENTRAL '!Títulos_a_imprimir</vt:lpstr>
      <vt:lpstr>'1.DESPACHO'!Títulos_a_imprimir</vt:lpstr>
      <vt:lpstr>'2.1 GOBIERNO Y CONVIVENCIA'!Títulos_a_imprimir</vt:lpstr>
      <vt:lpstr>'2.2 DESARROLLO SOCIAL'!Títulos_a_imprimir</vt:lpstr>
      <vt:lpstr>'2.3 SALUD'!Títulos_a_imprimir</vt:lpstr>
      <vt:lpstr>'2.4 DESARROLLO ECONOMICO'!Títulos_a_imprimir</vt:lpstr>
      <vt:lpstr>'2.5 EDUCACION'!Títulos_a_imprimir</vt:lpstr>
      <vt:lpstr>'2.7 TRANSITO'!Títulos_a_imprimir</vt:lpstr>
      <vt:lpstr>'2.8 TICS'!Títulos_a_imprimir</vt:lpstr>
      <vt:lpstr>'2.9 HACIENDA'!Títulos_a_imprimir</vt:lpstr>
      <vt:lpstr>'3.1 FORTALECIMIENTO INSTITUCION'!Títulos_a_imprimir</vt:lpstr>
      <vt:lpstr>'3.2 JURIDICA'!Títulos_a_imprimir</vt:lpstr>
      <vt:lpstr>'3.4 BIENES Y SUMINISTROS'!Títulos_a_imprimir</vt:lpstr>
      <vt:lpstr>'3.5 PLANEACION'!Títulos_a_imprimir</vt:lpstr>
      <vt:lpstr>'3.6 CONTROL INTERNO'!Títulos_a_imprimir</vt:lpstr>
      <vt:lpstr>'3.7. DACID'!Títulos_a_imprimir</vt:lpstr>
      <vt:lpstr>'4.1 FOMVIVIENDA'!Títulos_a_imprimir</vt:lpstr>
      <vt:lpstr>'4.2 EDUA'!Títulos_a_imprimir</vt:lpstr>
      <vt:lpstr>'4.4 IMDERA'!Títulos_a_imprimir</vt:lpstr>
      <vt:lpstr>'4.5 EPA'!Títulos_a_imprimir</vt:lpstr>
      <vt:lpstr>'4.6 AMABLE'!Títulos_a_imprimir</vt:lpstr>
      <vt:lpstr>'4.7 REDSALUD'!Títulos_a_imprimir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P3-DAPM-004</cp:lastModifiedBy>
  <cp:lastPrinted>2022-09-07T18:22:02Z</cp:lastPrinted>
  <dcterms:created xsi:type="dcterms:W3CDTF">2013-02-17T20:31:37Z</dcterms:created>
  <dcterms:modified xsi:type="dcterms:W3CDTF">2022-09-07T18:23:36Z</dcterms:modified>
</cp:coreProperties>
</file>