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24226"/>
  <mc:AlternateContent xmlns:mc="http://schemas.openxmlformats.org/markup-compatibility/2006">
    <mc:Choice Requires="x15">
      <x15ac:absPath xmlns:x15ac="http://schemas.microsoft.com/office/spreadsheetml/2010/11/ac" url="E:\PLANEACION 2022\SEG_PLAN_DE_ACCIÓN_2022_PDM_2020-2023\SEG_PLAN_DE_ACCIÓN_2022_PDM_2020-2023_2T\SEG_PLANACCION_PUBLICADOS\"/>
    </mc:Choice>
  </mc:AlternateContent>
  <xr:revisionPtr revIDLastSave="0" documentId="13_ncr:1_{F81679CA-81C9-4F71-9D5F-9A8B11C4298B}" xr6:coauthVersionLast="47" xr6:coauthVersionMax="47" xr10:uidLastSave="{00000000-0000-0000-0000-000000000000}"/>
  <bookViews>
    <workbookView xWindow="-110" yWindow="-110" windowWidth="19420" windowHeight="10420" tabRatio="493" xr2:uid="{00000000-000D-0000-FFFF-FFFF00000000}"/>
  </bookViews>
  <sheets>
    <sheet name="SEG_PLANACCION_2022_2T" sheetId="2" r:id="rId1"/>
    <sheet name="CONSOLIDADO" sheetId="3" r:id="rId2"/>
  </sheets>
  <definedNames>
    <definedName name="_xlnm._FilterDatabase" localSheetId="1" hidden="1">CONSOLIDADO!$A$1:$L$16</definedName>
    <definedName name="_xlnm._FilterDatabase" localSheetId="0" hidden="1">SEG_PLANACCION_2022_2T!$A$10:$AB$10</definedName>
    <definedName name="_xlnm.Print_Area" localSheetId="0">SEG_PLANACCION_2022_2T!$A$1:$AB$36</definedName>
    <definedName name="_xlnm.Print_Titles" localSheetId="0">SEG_PLANACCION_2022_2T!$1:$10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9" i="3" l="1"/>
  <c r="J20" i="3"/>
  <c r="J18" i="3"/>
  <c r="G13" i="3"/>
  <c r="I13" i="3" s="1"/>
  <c r="F13" i="3"/>
  <c r="I12" i="3"/>
  <c r="F12" i="3"/>
  <c r="I11" i="3"/>
  <c r="F11" i="3"/>
  <c r="I10" i="3"/>
  <c r="E10" i="3"/>
  <c r="F10" i="3" s="1"/>
  <c r="I9" i="3"/>
  <c r="E9" i="3"/>
  <c r="F9" i="3" s="1"/>
  <c r="H8" i="3"/>
  <c r="G8" i="3"/>
  <c r="E8" i="3"/>
  <c r="F8" i="3" s="1"/>
  <c r="H7" i="3"/>
  <c r="G7" i="3"/>
  <c r="E7" i="3"/>
  <c r="F7" i="3" s="1"/>
  <c r="H6" i="3"/>
  <c r="G6" i="3"/>
  <c r="E6" i="3"/>
  <c r="F6" i="3" s="1"/>
  <c r="I5" i="3"/>
  <c r="F5" i="3"/>
  <c r="G4" i="3"/>
  <c r="F4" i="3"/>
  <c r="I3" i="3"/>
  <c r="F3" i="3"/>
  <c r="W16" i="2"/>
  <c r="V17" i="2"/>
  <c r="V16" i="2"/>
  <c r="V15" i="2"/>
  <c r="V13" i="2"/>
  <c r="V22" i="2"/>
  <c r="I8" i="3" l="1"/>
  <c r="H14" i="3"/>
  <c r="G14" i="3"/>
  <c r="I7" i="3"/>
  <c r="I6" i="3"/>
  <c r="I4" i="3"/>
  <c r="R18" i="2"/>
  <c r="R19" i="2"/>
  <c r="I14" i="3" l="1"/>
  <c r="R17" i="2"/>
  <c r="W17" i="2" l="1"/>
  <c r="W15" i="2"/>
  <c r="R16" i="2" l="1"/>
  <c r="R15" i="2" l="1"/>
  <c r="W23" i="2" l="1"/>
  <c r="X22" i="2"/>
  <c r="X21" i="2"/>
  <c r="X14" i="2"/>
  <c r="X20" i="2"/>
  <c r="X19" i="2"/>
  <c r="X18" i="2"/>
  <c r="X17" i="2"/>
  <c r="X16" i="2"/>
  <c r="X15" i="2"/>
  <c r="X13" i="2"/>
  <c r="X12" i="2"/>
  <c r="S22" i="2"/>
  <c r="S21" i="2"/>
  <c r="S14" i="2"/>
  <c r="S20" i="2"/>
  <c r="S19" i="2"/>
  <c r="S18" i="2"/>
  <c r="S17" i="2"/>
  <c r="S16" i="2"/>
  <c r="S15" i="2"/>
  <c r="S13" i="2"/>
  <c r="S12" i="2"/>
  <c r="V23" i="2" l="1"/>
  <c r="X23" i="2" s="1"/>
</calcChain>
</file>

<file path=xl/sharedStrings.xml><?xml version="1.0" encoding="utf-8"?>
<sst xmlns="http://schemas.openxmlformats.org/spreadsheetml/2006/main" count="223" uniqueCount="140">
  <si>
    <t xml:space="preserve">SEGUIMIENTO AL PLAN DE ACCIÓN                         </t>
  </si>
  <si>
    <t>Código: R-DP-PDE-060</t>
  </si>
  <si>
    <t xml:space="preserve">Proceso de Direccionamiento Estratégico </t>
  </si>
  <si>
    <t>Departamento Administrativo de Planeación</t>
  </si>
  <si>
    <t>Página : 1 de 1</t>
  </si>
  <si>
    <t xml:space="preserve">Unidad Ejecutora: </t>
  </si>
  <si>
    <t>Periodo de corte:  1 de Abril al 30 de Junio de 2022</t>
  </si>
  <si>
    <t>VIGENCIA AÑO:2022</t>
  </si>
  <si>
    <t xml:space="preserve">PLAN  DE DESARROLLO </t>
  </si>
  <si>
    <t>PROYECTOS</t>
  </si>
  <si>
    <t>ACCIONES/ACTIVIDADES  DE  GESTIÓN Y ADMINISTRATIVAS</t>
  </si>
  <si>
    <t>EFICIENCIA LOGRO Y/O ALCANCE DE LA META</t>
  </si>
  <si>
    <t xml:space="preserve">EFICACIA PRESUPUESTAL </t>
  </si>
  <si>
    <t xml:space="preserve">COBERTURA </t>
  </si>
  <si>
    <t>OBSERVACION</t>
  </si>
  <si>
    <t>RESPONSABILIDAD</t>
  </si>
  <si>
    <t>LÍNEA ESTRATÉGICA</t>
  </si>
  <si>
    <t>SECTOR</t>
  </si>
  <si>
    <t>ODS ASOCIADOS</t>
  </si>
  <si>
    <t>INDICADOR DE BIENESTAR</t>
  </si>
  <si>
    <t>PROGRAMA PRESUPUESTAL</t>
  </si>
  <si>
    <t>PRODUCTO</t>
  </si>
  <si>
    <t>INDICADOR DE PRODUCTO</t>
  </si>
  <si>
    <t xml:space="preserve">INDICADOR </t>
  </si>
  <si>
    <t xml:space="preserve">LÍNEA BASE </t>
  </si>
  <si>
    <t>META CUATRENIO</t>
  </si>
  <si>
    <t>LINEA BASE</t>
  </si>
  <si>
    <t>META DE CUATRIENIO</t>
  </si>
  <si>
    <t>Código BPPIM</t>
  </si>
  <si>
    <t>Nombre del Proyecto</t>
  </si>
  <si>
    <t>Objetivo del Proyecto</t>
  </si>
  <si>
    <t xml:space="preserve">INDICADOR / ACCIONES / 
ACTIVIDADES </t>
  </si>
  <si>
    <t xml:space="preserve">Línea base de las acciones/
Actividades del Proyecto
</t>
  </si>
  <si>
    <t>Valor de la meta de las Acciones/Actividades del proyecto programada para la vigencia actual</t>
  </si>
  <si>
    <t>Valor de la meta del indicador de producto del proyecto a la fecha de corte</t>
  </si>
  <si>
    <t>Semáforo Alcance de la Meta:
Verde Oscuro  (100%) 
 Amarillo (50%) 
Rojo (25%)</t>
  </si>
  <si>
    <t>Rubro Presupuestal</t>
  </si>
  <si>
    <t>Fuente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</si>
  <si>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</si>
  <si>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</si>
  <si>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</si>
  <si>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</si>
  <si>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</si>
  <si>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Responsable</t>
  </si>
  <si>
    <t>% avance de la meta del indicador del proyecto a la fecha de corte</t>
  </si>
  <si>
    <t>% ejecución presupuestal a la fecha de corte</t>
  </si>
  <si>
    <t>SOCIAL Y COMUNITARIO: "Un compromiso cuyabro"</t>
  </si>
  <si>
    <t>Cultura</t>
  </si>
  <si>
    <t>9, 17</t>
  </si>
  <si>
    <t xml:space="preserve">Porcentaje de reducción de daños a bienes de interés cultural </t>
  </si>
  <si>
    <t xml:space="preserve">Gestión, protección y salvaguardia del patrimonio cultural colombiano </t>
  </si>
  <si>
    <t>Servicio de recuperación del patrimonio bibliográfico y documental</t>
  </si>
  <si>
    <t>Gestionar la creación del Complejo Archivistico, de conservación y de valor historico del Municipio de Armenia Museo de la memoria</t>
  </si>
  <si>
    <t>Complejo Archivístico, de conservación y de valor histórico del Municipio de Armenia Museo de la memoria</t>
  </si>
  <si>
    <t>Aprovechar el uso eficiente de los recursos públicos en la construcción de una locación que preste los servicios de información, consulta, apoyo a otras entidades, asesoría y visitas guiadas. Toda vez, que son los museos y los archivos espacios propicios para la interacción con el conocimiento, para la apropiación y resignificación del patrimonio documental con la participación del sector público y la ciudadanía.</t>
  </si>
  <si>
    <t>Analisis de los componentes financieros, humanos, tecnologicos y de infraestructura para la creacion del Complejo Archivistico de conservacion y de valor historico del Municipio de Armenia Museo de la Memoria</t>
  </si>
  <si>
    <t>104.01.2.3.33.3302.1603.057.3302005</t>
  </si>
  <si>
    <t>PROPIOS</t>
  </si>
  <si>
    <t xml:space="preserve">Funcionarios y contratistas de la Administración Municipal, usuarios externos y comunidad en general </t>
  </si>
  <si>
    <t xml:space="preserve">Centro Administrativo Municipal - CAM </t>
  </si>
  <si>
    <t>Director Dafi</t>
  </si>
  <si>
    <t>INSTITUCIONAL Y GOBIERNO: "Servir y hacer las cosas bien"</t>
  </si>
  <si>
    <t>Gobierno Territorial</t>
  </si>
  <si>
    <t>Incremento en el índice de Fortalecimiento Insitucional Pa´ Todos</t>
  </si>
  <si>
    <t>Fortalecimiento Institucional Pa´ Todos</t>
  </si>
  <si>
    <t xml:space="preserve">Plan Estratégico de Talento Humano. </t>
  </si>
  <si>
    <t>Plan Estratégico de Talento Humano implementado y con su respectivo monitoreo y seguimiento anual</t>
  </si>
  <si>
    <t>Fortalecimiento del Talento Humano y Modernización Institucional Pa`Todos</t>
  </si>
  <si>
    <t>Fortalecer el Talento Humano con personal tecnicamente preparado y con calidad humana bajo los principios de integridad y legalidad como motores de la generación de resultados de la entidad, en procura de una gestión pública eficaz y eficiente.</t>
  </si>
  <si>
    <t>Plan Estratégico de Talento Humano implementado y con su respectivo monitoreo y seguimiento</t>
  </si>
  <si>
    <t>104.01.2.3.2.02.02.009.00.00.4599023.059.91191.001</t>
  </si>
  <si>
    <t xml:space="preserve"> Municipio de Armenia </t>
  </si>
  <si>
    <t>Departamento Administrativo de Fortalecimiento Institucional</t>
  </si>
  <si>
    <t>Subdirector Dafi</t>
  </si>
  <si>
    <t xml:space="preserve">Administración del pasivo pensional  </t>
  </si>
  <si>
    <t>1104.01.2.3.45.4599.1000.059.4599023</t>
  </si>
  <si>
    <t xml:space="preserve"> Fondo Territorial de Pensiones </t>
  </si>
  <si>
    <t>En cumplimiento de la Ley 1066 de 2.006, el Fondo Territorial de Pensiones con la finalidad de adelantar procesos de recuperación de cartera por concepto de cuotas partes pensionales, a través de cobro persuasivo, dando como resultado 25 cuentas de cobro a las diferentes entidades cuotapartistas.
Previo al envió de las cuentas de cobro relacionadas anteriormente, se debió esperar al Ministerio de Hacienda y Crédito Público, para actualizar el liquidador de pasivocol.
El recaudo del semestre fue de $140.633.747
FONDO CUENTA: El Fondo Territorial de Pensiones, al 30 de Junio de 2022, tiene los siguientes recursos:
Banco GNB Sudameris cta. Ahorros  97250014070   $   143.829.161,44
Banco Davivienda cta. Ahorros 1366-00193553  $4.698.563.994,56 
Banco de Occidente cta. de ahorros     $1.833.846.329,86 (recursos del 20% de las estampillas pro cultura y pro bienestar del adulto mayor). 
Se han reconocidos bonos pensionales trámite administrativo, indemnizaciones sustitutivas, sustituciones pensionales, suspensión de mesadas por fallecimiento.
Se realizó la revisión de las diferentes hojas de vida y nominas respectivas, con las cuales, se hizo el cargue y expedición en la plataforma CETIL, de 28 Certificados Electrónicos de Tiempos Laborados. 
Se actualizo la base de datos a la nueva fecha corte de diciembre 31 de 2021, de los formularios de personal activo, jubilados y sustitutos, realizando cambios en sueldos y mesadas pensionales, y haciendo el cargue de los respectivos soportes de vigencias de cédulas, justificando inconsistencias en la plataforma Pasivocol, de acuerdo al informe recibido por parte del Ministerio de Hacienda y Crédito Público, sobre el cuarto envió del año, brindando apoyo permanente a los entes descentralizados para realicen la actualización de sus correspondientes bases de datos.
Ante el Ministerio de Hacienda y Crédito Público se hacen las gestiones necesarias para cumplir con los requisitos habilitantes, bloques 1 y 2, los cuales fueron cargados en la plataforma del ministerio, los cuales ya fueron aprobados. Se realizó división de las mesadas pensionales en los conceptos de mesada legal, convención colectiva y reajuste en salud, y ya se envió el archivo para revisión por parte del Ministerio de Hacienda, se está a la espera de la aprobación, y posterior a ello, solicitar la transferencia para pago de mesadas pensionales. 
Cada quince días se realizó la verificación de vigencias de cédula, en la página de la Registraduría Nacional del Estado Civil, del personal jubilado y sustituto del Municipio de Armenia.</t>
  </si>
  <si>
    <t>Fondo territorial de pensiones</t>
  </si>
  <si>
    <t>Plan Institucional de Capacitaciones</t>
  </si>
  <si>
    <t>Plan Institucional de Capacitaciones implementado y con su respectivo monitoreo y seguimiento anual</t>
  </si>
  <si>
    <t xml:space="preserve">Plan Institucional de Capacitaciones implementado y con su respectivo monitoreo y seguimiento </t>
  </si>
  <si>
    <t>104.01.2.3.2.02.02.009.00.00.4599030.059.92913.001
'104.01.2.3.2.02.02.009.00.00.4599030.059.91119.001</t>
  </si>
  <si>
    <t>Servidores Públicos y Contratistas de la Administración Central Municipal</t>
  </si>
  <si>
    <t>Edificio Cam y sus Centros de Trabajo</t>
  </si>
  <si>
    <t>Para la vigencia 2022 se publica en la página www.planeaciónarmenia.gov.co de la Alcaldía de Armenia el Plan Institucional de Capacitaciones (PIC 2022), el cual consta de 25 capacitaciones enmarcadas en los 4 ejes temáticos priorizados en el Plan Nacional de Formación y Capacitación para el desarrollo y profesionalización del servicio público, adicional a las capacitaciones planteadas por el Plan Nacional de Formación y Capacitación 2020-2030 sugerido por el DAFP, adicional a esto, se cuenta con 10 capacitaciones que si bien, no están incluidas dentro de los ejes temáticos sugeridos por el DAFP, son de gran importancia para el conocimiento y el desempeño laboral de todos funcionarios ingresando a ser parte integral del Plan Institucional de Capacitaciones 2022, para un total de 35 capacitaciones planeadas.
Para el primer semestre del 2022, se han realizado tres (3) capacitaciones del PIC 2022, las cuales son:1-Gestión del Conocimiento y la Innovación. 2-Orientación al Servicio. Ambas pertenecientes al Eje Temático I; y 3-Negociación Colectiva. Del Eje Temático II; por otra parte de las que no pertenecen al PIC 2022, se han realizado ocho (8) capacitaciones: 1-Liquidadción de Prestaciones Sociales y Aspectos Generales de Diferentes Situaciones en el Sector Público. 2- Pensión de vejez en el Sistema General de Seguridad y Traslado de Régimen Pensional por Ineficacia, 3- Seminario Archivo y Gestión Documental. 4-Catálogo de Clasificación Presupuestal Para Entidades Territoriales y Sus Descentralizadas CCPET. 5- Servicio de Atención al Cliente. 6- Presupuesto Público. 7-Audotiría Interna de Calidad NTC-ISO 9001. 8-Planificación de un Sistema de Gestión de Calidad NIT-ISO 9001. Adicional se autorizó una capacitación individual al Curso de Auditoría Interna para Oficinas de Control Interno a 3 funcionarios por valor total de $750.000.  Contando así, para el periodo a reportar con 36 capacitaciones planeadas y 12 realizadas.</t>
  </si>
  <si>
    <t>Plan de Incentivos Institucionales</t>
  </si>
  <si>
    <t>Plan de Incentivos Institucionales implementado y con su respectivo monitoreo y seguimiento anual</t>
  </si>
  <si>
    <t>Plan de Incentivos Institucionales implementado y con su respectivo monitoreo y seguimiento</t>
  </si>
  <si>
    <t xml:space="preserve">104.01.2.3.2.02.02.009.00.00.4599023.059.91191.001
'104.01.2.3.2.02.02.008.00.00.4599023.059.83117.001
'104.01.2.3.2.02.02.008.00.00.4599023.059.83117.210
'104.01.2.3.2.02.02.006.00.00.4599023.059.66011.210
'104.01.2.3.2.02.02.008.00.00.4599023.059.88902.001
</t>
  </si>
  <si>
    <t>Plan de Trabajo en seguridad y Salud en el Trabajo</t>
  </si>
  <si>
    <t>Plan de Trabajo en seguridad y Salud en el Trabajo implementado y con su respectivo monitoreo y seguimiento anual</t>
  </si>
  <si>
    <t xml:space="preserve">Plan de Trabajo en seguridad y Salud en el Trabajo implementado y con su respectivo monitoreo y seguimiento </t>
  </si>
  <si>
    <t>104.01.2.3.2.02.02.009.00.00.4599023.059.91191.001
'104.01.2.3.2.02.02.007.00.00.4599023.059.71332.001
'104.01.2.3.2.02.01.003.00.00.4599023.059.35442.001
'104.01.2.3.2.02.01.004.00.00.4599023.059.43923.001
'104.01.2.3.2.02.01.004.00.00.4599023.059.43922.001
'104.01.2.3.2.02.01.004.00.00.4599023.059.48150.001
'104.01.2.3.2.02.01.004.00.00.4599023.059.48180.001
'104.01.2.3.2.02.01.004.00.00.4599023.059.48160.001
'104.01.2.3.2.02.02.008.00.00.4599023.059.88909.001</t>
  </si>
  <si>
    <t>El Plan de Trabajo Anual en Seguridad y Salud en el Trabajo se formuló en el mes de enero de 2022 y se proyectaron 224 actividades las cuales se encuentran publicadas en la página web http://planeacionarmenia.gov.co/. En el primer semestre del 2022 se han desarrollado 108 actividades equivalentes al  48.2%. Las actividades están relacionadas con actividades y programas como:
• Divulgación de lineamientos del Sistema de Gestión en Seguridad y Salud en el Trabajo con los Directores y Secretarios de todas las dependencias. 
• Re inducción en Sistema de Gestión de Seguridad y Salud en el Trabajo a funcionarios de planta. 
• Apoyo y Seguimiento a Reuniones COPASST 
• Capacitación al COPASST 
•Apoyo y seguimiento a reuniones  Comité de Convivencia
•Capacitación al comité de convivencia laboral 
•Seguimiento a la Actualización de  la matriz lega
•Actualizar Programa Capacitación anual 
•Diseño e implantación Programa de Riego Publico 
•Socializar procedimiento  Identificación, evaluación, para adquisición de productos y servicios en SST, con Jefes de Dependencias. 
•Actualizar, adoptar y socializar las Políticas de SST y Prevención de sustancias psicoactivas   y los objetivos del Sistema de Gestión de Seguridad y Salud en el Trabajo.
•Actualización y socialización  del Reglamento de Higiene y Seguridad Industria
•Rendición de cuentas 
•Socialización del procedimiento de  Identificación, evaluación, para adquisición de productos y servicios en SST, con Jefes de Dependencias. . 
•Incluir como requisito para el proceso selección y evaluación de proveedores y/o contratistas certificados de implementación SG-SST
•Actualizar y Socialización del procedimiento de Evaluación y selección de proveedores y contratistas
•Normalizar  los programas de medicina preventiva medicina del trabajo y de prevención y promoción de la Salud. 
•Implementar el Sistema de vigilancia Epidemiológico en Riesgo psicosocial 
•Implementar  el  sistema de vigilancia Epidemiológico en Desordenes Musculo esqueléticos          (DME)  
•Implementar programa de orden y aseo 
•Seguimiento al Plan Estratégico Vial 
•Implementar programa prevención y protección en trabajo seguro en alturas  
•Implementar Programa de Caídas al mismo nivel 
•Implementar el  Programa Prevención y Mitigación del Virus SARS-Cov-2 (COVID -19)
•Seguimiento a casos COVID 19.
•Campaña mitigación  riesgo de contagio COVID 19
•Elaborar manual de  exámenes médicos  ocupacionales 
•Seguimiento a remisiones y restricciones medico laborales según resultado de evaluación médica periódica. 
•Implementar Programa de Estilos de vida y entorno saludable (tabaquismo -alcohol  y sustancias psicoactivas) 
•Elaborar instructivo para notificación e investigación de accidente de trabajo
•Seguimiento a reporte e investigación de accidentes de trabajo  dentro de los tiempos establecidos por la normatividad legal vigente. 
•Matriz de seguimiento reporte de actos y condiciones inseguras.
• Seguimiento del cumplimiento del programa de inspecciones (seguridad- Botiquines -Extintores - Bioseguridad - Puesto limpio-) 
• Entrega de los elementos de protección personal – EPP  
• Actualizar el plan de emergencia con análisis de vulnerabilidad.
• Conformar las Brigadas de Emergencias.
• Capacitar  a las Brigadas de Emergencias.
• Actualizar el plan de emergencia con análisis de vulnerabilidad.
• Definir los indicadores de estructura, proceso y resultado del Sistema de Gestión de la Seguridad y Salud en el Trabajo.
• Definir los indicadores de estructura, proceso y resultado del Sistema de Gestión de la Seguridad y Salud en el Trabajo.
• Llevar a cabo acciones de Mejora con base a los resultados de Investigación de Incidentes, Accidentes de Trabajo - Enfermedad Laboral y auditoria interna
• Seguimiento del cumplimiento del programa de inspecciones (seguridad- Botiquines -Extintores - Bioseguridad - Puesto limpio-)
• Registro y análisis estadístico de incidentes, Accidentes de trabajo y Enfermedad Laboral. Capacitación sobre riesgo auditivo basadas en promoción y prevención de la salud auditiva para agentes de transito
• Diseño e implantación Programa de Riego Publico</t>
  </si>
  <si>
    <t>Plan de Previsión de Recursos Humanos</t>
  </si>
  <si>
    <t>Plan de Previsión de Recursos Humanos  implementado y con su respectivo monitoreo y seguimiento anual</t>
  </si>
  <si>
    <t xml:space="preserve">Plan de Previsión de Recursos Humanos  implementado y con su respectivo monitoreo y seguimiento </t>
  </si>
  <si>
    <t>Municipio de Armenia</t>
  </si>
  <si>
    <t>El Plan de Previsión de Recursos Humanos se formuló en el mes de enero de 2022 y se proyectaron 6 seguimientos, este plan se encuentra publicado en la página web http://planeacionarmenia.gov.co/. Se realiza seguimiento bimensual y se han elaborado a la fecha cuatro (4) informes así:
-Enero: Actualización de la versión
-Febrero: 16 Vacantes  
-Abril:18 Vacantes
-Junio:24 Vacantes</t>
  </si>
  <si>
    <t>Líder de Asuntos Jurídicos y Laborales</t>
  </si>
  <si>
    <t>Plan de vacantes</t>
  </si>
  <si>
    <t>Plan Anual de vacantes implementado y con su respectivo monitoreo y seguimiento anual</t>
  </si>
  <si>
    <t xml:space="preserve">Plan Anual de vacantes implementado y con su respectivo monitoreo y seguimiento </t>
  </si>
  <si>
    <t>El Plan Anual de vacantes se formuló en el mes de enero de 2022 y se proyectaron 12 seguimientos, este plan se encuentra publicado en la página web http://planeacionarmenia.gov.co/. Se realiza seguimiento mensual y se han elaborado a la fecha 6 informes con el siguiente resultado:
Enero: 22 Vacantes y actualización de versión.
Febrero: 16 Vacantes
Marzo: 18 Vacantes
Abril:18 Vacantes
Mayo: 20 Vacantes
Junio:24 Vacantes</t>
  </si>
  <si>
    <t>Actualización y Modernización Planta de Personal</t>
  </si>
  <si>
    <t>Actualización Estudio Cargas Laborales orientado a la Modernización de la Estructura Administrativa del ente central (Estudio para la creación de nuevas dependecias sobre: familia, mujer, ambiente y bienestar animal)</t>
  </si>
  <si>
    <t>Estudio de rediseño orientado a la Modernización de la Estructura Administrativa del ente central (Estudio para la creación de
nuevas dependecias sobre:
familia, mujer, ambiente y
bienestar animal)</t>
  </si>
  <si>
    <t>104.01.2.3.2.02.02.008.00.00.4599023.059.83113.001</t>
  </si>
  <si>
    <t>Administración Central Municipal</t>
  </si>
  <si>
    <t>Incremento en el índice de Conservación y Preservación Documental Pa´ Todos</t>
  </si>
  <si>
    <t>Conservación y Preservación Documental Pa´ Todos</t>
  </si>
  <si>
    <t>Plan Institucioal de Archivo de la Entidad - PINAR</t>
  </si>
  <si>
    <t>Plan Institucional de Archivo de la Entidad - PINAR implementado  con su respectivo monitoreo y seguimiento anual</t>
  </si>
  <si>
    <t>Creación del Proceso de Gestión Documental y Archivo en el Municipio de Armenia</t>
  </si>
  <si>
    <t>Fortalecer los procesos técnicos y de modernización en las diferentes fases de archivo, así como el debido cumplimiento de normas técnicas reglamentarias en materia gestión documental, sistemas de información y automatización de la información.</t>
  </si>
  <si>
    <t>104.01.2.3.2.02.01.003.00.00.4599010.058.32149.001
'104.01.2.3.2.02.01.003.00.00.4599010.058.32153.001
'104.01.2.3.2.02.01.003.00.00.4599010.058.32701.001
'104.01.2.3.2.02.02.009.00.00.4599010.058.91191.001</t>
  </si>
  <si>
    <t>Administración Central</t>
  </si>
  <si>
    <t>Líder de Gestión Documental</t>
  </si>
  <si>
    <t xml:space="preserve"> Proceso de Gestión Documental</t>
  </si>
  <si>
    <t>Inclusión del Proceso de Gestión Documental en el mapa de procesos y procedimientos del Municipio de Armenia y su respectiva implementación, monitoreo y seguimiento anual.</t>
  </si>
  <si>
    <t>Elaboracion, aplicación y seguimiento del Plan de Gestion Documental</t>
  </si>
  <si>
    <t>104.01.2.3.2.02.02.009.00.00.4599010.058.91191.001
'104.01.2.3.2.02.02.006.00.00.4599010.058.68014.001
'104.01.2.3.2.02.02.006.00.00.4599010.058.68014.210</t>
  </si>
  <si>
    <t>TOTAL</t>
  </si>
  <si>
    <t>REPRESENTANTE LEGAL</t>
  </si>
  <si>
    <t>RESPONSABLE DE LA DEPENDENCIA  Y/O ENTIDAD</t>
  </si>
  <si>
    <t>JOSE MANUEL RÍOS MORALES</t>
  </si>
  <si>
    <t>JUAN ESTEBAN CORTES OROZCO</t>
  </si>
  <si>
    <t xml:space="preserve">ALCALDE </t>
  </si>
  <si>
    <t>DIRECTORA</t>
  </si>
  <si>
    <t>____________________________________________________________
Centro Administrativo Municipal CAM, piso 3 Tel – (6) 741 71 00 Ext. 804, 805</t>
  </si>
  <si>
    <t>Para el primer trimestre del 2022 se adelantaron las actividades de planeación para iniciar el proceso precontractual para la contratación de lo requerido para este proyecto, es pertinente aclarar que inicialmente  se tenía planeado realizar un convenio interadministrativo con una institución educativa para la ejecución del contrato, lo cual retraso su inicio teniendo en cuenta la prohibición que genera la Ley de Garantías, aunque posteriormente, se encontró mas conveniencia celebrar un proceso de selección.
Para el segundo trimestre del 2022 se solicitó las respectivas cotizaciones a empresas que prestan este servicio además de modificar el objeto contractual ya que este limitaba el alcance del proceso, todo esto con el fin de remitir el expediente completo al Departamento Administrativo Jurídico e iniciar el trámite contractual.</t>
  </si>
  <si>
    <t>En la vigencia 2022 se elaboró y publicó el Plan Estratégico de Talento Humano y tiene como ejes fundamentales para el cumplimiento de su objetivos los siguientes planes: Plan de previsión de recursos humanos, Plan de vacantes, Plan de bienestar e incentivos, Plan de capacitación y Plan de seguridad y salud en el trabajo.  
Adicional a los planes se han formulado las siguientes acciones con el fin de medir el cumplimiento de este indicador, las cuales se han desarrollado así:
-Se inició la Fase 2 de la Caracterización de los funcionarios de la entidad.
-Diseño y aplicación de encuesta a la población correspondiente, tabulación de resultados y formulación de estrategia en donde se encuentra diseñada la encuesta de medición de cultura organizacional  y se remitió a los funcionarios de la planta mediante circular 2022-CI-0280
-Actualización de Manual de inducción y reinducción, que fue normalizado el 10 de Junio del 2022 en su versión 6.
-Fortalecimiento de la estrategia de Agentes de cambio a través de diapositivas para explicar metodología y realización de los procesos de reinducción en 3 sesiones, a la fecha 14 de 16 dependencias han entregado las diapositivas.
-Oficina de Atención a los servidores públicos para lo cual se creó la ventanilla de atención al servidor público que ya está en uso, se cuenta con encuesta de satisfacción, se han diligenciado 15 formatos R-AM-PGG-048-V3, y formato R-AM-PGG-050 V1.
-Publicación de información relevante a la administración de personal en micrositio en donde se remitió un correo a la Secretaría TIC gestionando creación del micrositio.
-Charlas dirigidas al personal directivo para fortalecer el concepto de trabajo en equipo llamada focus group.
-SIGEP en proceso de actualización, y en donde se tienen 357 cargos provistos de 382 que conforman el total de la planta, de esos 357 cargos hay a la fecha 305 hojas de vida validadas, para un 85% de avance.
Lo anterior generando un avance en este indicador del 66%</t>
  </si>
  <si>
    <t>En el año 2021 a través del Consorcio Gestar Innovación, se elaboró el estudio de cargas laborales en el Municipio de Armenia, administración central, documento que se constituye en insumo necesario  para el proceso de modernización de la entidad, cuyo producto fue entregado en el mes de diciembre.  Así mismo, con base en el informe preliminar presentado por las diferentes dependencias respecto de la justificación  de necesidades de personal tanto  para fortalecer los procesos administrativos como  para el cumplimiento de disposiciones normativas,  se avanza durante el primer trimestre de la actual vigencia 2022, en la consulta de los instructivos, guías y normas para el diseño del estudio técnico que contenga  el análisis administrativo, técnico y financiero que sustente el diseño del respectivo Proyecto de Acuerdo que actualice la planta de personal y estructura de la entidad, conforme a lo establecido en el Plan de Desarrollo "Armenia PA´ TODOS" 2020-2023, en el ARTÍCULO 14 EJE INSTITUCIONAL, LÍNEA ESTRATÉGICA 5 “SERVIR Y HACER LA COSAS BIEN” Desarrollo y modernización institucional.  Así mismo se han realizado nueve reuniones con las diferentes dependencias, para efecto de establecer las necesidades de servicio, concretar  prioridades, identificar las falencias en la cobertura de funciones del personal de planta vigente y los imperativos normativos que deban cumplirse.
El proceso de rediseño se está desarrollando con cada una de las 16 dependencias y está dividido en 3 fases:
1) Mesas de estructuración para proceso de rediseño, las cuales se han realizado en su totalidad.
2) Análisis de propuestas
3) Informe final para rediseño</t>
  </si>
  <si>
    <t>Para la vigencia 2022 se publicó en la página www.planeaciónarmenia.gov.co de la alcaldía de Armenia el plan institucional de Archivo PINAR con el fin de garantizar la planeación estratégica y anual de la gestión documental de la entidad, así como dar cumplimiento a los lineamientos y directrices que establece el Archivo General de la Nación.
En el primer semestre del 2022  se avanzó con el acompañamiento a cada una de las dependencias en lo relacionado con la organización de archivo para la realización de las transferencias y/o traslados.
Sobre los indicadores de este plan, para el periodo a reportar, se adelantó en la Implementación del programa de gestión documental- PGD avanzando en el porcentaje de avance de la implementación de este en un 80%, en cuando a la elaboración y convalidación de las tablas de retención Documental, actualmente se tienen elaboradas y debidamente aprobadas por el Comite de Gestion y desempeño, faltando asi solo la convalidación por parte del Concejo Departamental de Archivo. Dichas tablas  de retención fueron construida y socializada con el enlace o lider de gestion documental de cada una de las dependencias.
Es de mencionar que el PINAR se encuentra en proceso de modificación para la versión dos ,  se adecuo de acuerdo a las indicaciones del Archivo General de La Nación y fue  aprobado por el Comité Operativo y Comité Intitucional de Gestion y Desempeño  en el mes de junio al igual que las TRD, actualizadas segun el banco terminológico del Archivo General de la Nación.
Además venimos en proceso de revisión del Sistema Integrado de Conservación con apoyo del Archivo General de la Nación.</t>
  </si>
  <si>
    <t>En el primer trimestre se consolido la conformación de los gestores documentales de cada una de las dependencias de la administración, conformado por los enlaces documentales de cada una de las dependencias.
Para el primer semestre del 2022 se ha avanzado así en las actividades propias del sistema:
-Se han realizado 5 capacitaciones (Secretaria de Infraestructura, Departamento Administrativo de Bienes y Suministros y Departamento Administrativo de Fortalecimiento Institucional, entes descentralizados como el Concejo Municipal, la Edua).
-Además se ha realizado 2 visitas de seguimiento a la Secretaria de Tránsito y Transporte en lo relacionado con el Sistema Integrado de Conservación SIC.
En el Archivo Central se viene realizando la limpieza, ordenación, clasificación, foliación, diligenciamiento de caratulas y de fechas extremas de las dependencias que no tenían la documentación lista para los traslados que se realizaron.
Se realizaron 50 traslados y/o transferencias a la fecha y  510 visitas a las Dependencias de la Administración municipal.</t>
  </si>
  <si>
    <t xml:space="preserve">El Plan de Bienestar Social  se encuentra publicado en la página de planeación municipal en el link http://planeacionarmenia.gov.co/  Desde la implementación y socialización del plan de Bienestar Social de las 24 actividades planteadas a los funcionarios (cumpleaños de cada empleado, promoción uso de la bicicleta, gimnasio, día de la mujer, día del agente de tránsito, día de la secretaria, tardes recreativas, día del servidor público, formación en artes, promoción programas de vivienda, día del bombero, incentivos, caminatas, tradiciones navideñas, salario emocional, pre pensionados, programa servimos,  adaptación al cambio, cultura organizacional, trabajo en equipo, curso de inglés, etiqueta y protocolo, día de la familia)  con corte del 1 de enero de 2022 al 30 de junio de 2022  se han llevado a cabo 16 actividades las cuales son: cumpleaños de cada empleado, promoción uso de la bicicleta, gimnasio, día de la mujer, día del agente de tránsito, día de la secretaria, promoción programas de vivienda, día de la familia, ruta de la felicidad, preparación para los prepensionados, programa servimos, adaptación al cambio, cultura organizacional, trabajo en equipo, curso de inglés, código de integridad con un porcentaje del 66.6 %. </t>
  </si>
  <si>
    <r>
      <t xml:space="preserve">SECRETARÍA O  ENTIDAD RESPONSABLE: </t>
    </r>
    <r>
      <rPr>
        <b/>
        <u/>
        <sz val="10"/>
        <rFont val="Arial"/>
        <family val="2"/>
      </rPr>
      <t xml:space="preserve"> 3.1. DEPARTAMENTO ADMINISTRATIVO DE FORTALECIMIENTO INSTITUCIONAL</t>
    </r>
  </si>
  <si>
    <t>Fecha: 29/12/2020</t>
  </si>
  <si>
    <t>Versión: 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</si>
</sst>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164" formatCode="_-* #,##0.00\ _€_-;\-* #,##0.00\ _€_-;_-* &quot;-&quot;??\ _€_-;_-@_-"/>
    <numFmt numFmtId="165" formatCode="_(&quot;$&quot;* #,##0.00_);_(&quot;$&quot;* \(#,##0.00\);_(&quot;$&quot;* &quot;-&quot;??_);_(@_)"/>
    <numFmt numFmtId="166" formatCode="&quot;$&quot;\ #,##0"/>
    <numFmt numFmtId="167" formatCode="_(* #,##0_);_(* \(#,##0\);_(* &quot;-&quot;??_);_(@_)"/>
  </numFmts>
  <fonts count="17" x14ac:knownFonts="1">
    <font>
      <sz val="10"/>
      <name val="Arial"/>
      <family val="2"/>
    </font>
    <font>
      <sz val="10"/>
      <name val="Arial"/>
    </font>
    <font>
      <sz val="11"/>
      <color indexed="60"/>
      <name val="Calibri"/>
      <family val="2"/>
    </font>
    <font>
      <b/>
      <sz val="11"/>
      <color indexed="8"/>
      <name val="Calibri"/>
      <family val="2"/>
    </font>
    <font>
      <sz val="10"/>
      <name val="Arial"/>
      <family val="2"/>
    </font>
    <font>
      <sz val="12"/>
      <name val="Arial"/>
      <family val="2"/>
    </font>
    <font>
      <b/>
      <sz val="12"/>
      <name val="Arial"/>
      <family val="2"/>
    </font>
    <font>
      <sz val="11"/>
      <color theme="1"/>
      <name val="Calibri"/>
      <family val="2"/>
      <scheme val="minor"/>
    </font>
    <font>
      <sz val="12"/>
      <color rgb="FFFF0000"/>
      <name val="Arial"/>
      <family val="2"/>
    </font>
    <font>
      <b/>
      <sz val="10"/>
      <name val="Arial"/>
      <family val="2"/>
    </font>
    <font>
      <b/>
      <sz val="10"/>
      <color theme="1"/>
      <name val="Arial"/>
    </font>
    <font>
      <b/>
      <sz val="14"/>
      <name val="Arial"/>
      <family val="2"/>
    </font>
    <font>
      <sz val="11"/>
      <name val="Arial"/>
      <family val="2"/>
    </font>
    <font>
      <b/>
      <sz val="16"/>
      <name val="Arial"/>
      <family val="2"/>
    </font>
    <font>
      <b/>
      <sz val="11"/>
      <name val="Arial"/>
      <family val="2"/>
    </font>
    <font>
      <b/>
      <u/>
      <sz val="10"/>
      <name val="Arial"/>
      <family val="2"/>
    </font>
    <font>
      <b/>
      <sz val="10"/>
      <color theme="1"/>
      <name val="Arial"/>
      <family val="2"/>
    </font>
  </fonts>
  <fills count="13">
    <fill>
      <patternFill patternType="none"/>
    </fill>
    <fill>
      <patternFill patternType="gray125"/>
    </fill>
    <fill>
      <patternFill patternType="solid">
        <fgColor indexed="43"/>
        <bgColor indexed="26"/>
      </patternFill>
    </fill>
    <fill>
      <patternFill patternType="solid">
        <fgColor rgb="FFD9E1F2"/>
        <bgColor rgb="FF000000"/>
      </patternFill>
    </fill>
    <fill>
      <patternFill patternType="solid">
        <fgColor rgb="FFFFE699"/>
        <bgColor rgb="FF000000"/>
      </patternFill>
    </fill>
    <fill>
      <patternFill patternType="solid">
        <fgColor theme="0" tint="-0.14999847407452621"/>
        <bgColor indexed="64"/>
      </patternFill>
    </fill>
    <fill>
      <patternFill patternType="solid">
        <fgColor rgb="FFD6E3BC"/>
        <bgColor rgb="FFD6E3BC"/>
      </patternFill>
    </fill>
    <fill>
      <patternFill patternType="solid">
        <fgColor rgb="FFFFFF99"/>
        <bgColor rgb="FFFFFF99"/>
      </patternFill>
    </fill>
    <fill>
      <patternFill patternType="solid">
        <fgColor rgb="FFB6DDE8"/>
        <bgColor rgb="FFB6DDE8"/>
      </patternFill>
    </fill>
    <fill>
      <patternFill patternType="solid">
        <fgColor theme="0"/>
        <bgColor indexed="64"/>
      </patternFill>
    </fill>
    <fill>
      <patternFill patternType="solid">
        <fgColor theme="6" tint="0.59999389629810485"/>
        <bgColor indexed="64"/>
      </patternFill>
    </fill>
    <fill>
      <patternFill patternType="solid">
        <fgColor rgb="FFFFFF99"/>
        <bgColor indexed="64"/>
      </patternFill>
    </fill>
    <fill>
      <patternFill patternType="solid">
        <fgColor theme="8" tint="0.59999389629810485"/>
        <bgColor indexed="64"/>
      </patternFill>
    </fill>
  </fills>
  <borders count="41">
    <border>
      <left/>
      <right/>
      <top/>
      <bottom/>
      <diagonal/>
    </border>
    <border>
      <left/>
      <right/>
      <top style="thin">
        <color indexed="62"/>
      </top>
      <bottom style="double">
        <color indexed="62"/>
      </bottom>
      <diagonal/>
    </border>
    <border>
      <left/>
      <right style="medium">
        <color indexed="64"/>
      </right>
      <top/>
      <bottom/>
      <diagonal/>
    </border>
    <border>
      <left style="medium">
        <color indexed="64"/>
      </left>
      <right/>
      <top/>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top style="medium">
        <color rgb="FF000000"/>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165" fontId="1" fillId="0" borderId="0" applyFill="0" applyBorder="0" applyAlignment="0" applyProtection="0"/>
    <xf numFmtId="0" fontId="2" fillId="2" borderId="0" applyNumberFormat="0" applyBorder="0" applyAlignment="0" applyProtection="0"/>
    <xf numFmtId="0" fontId="7" fillId="0" borderId="0"/>
    <xf numFmtId="0" fontId="4" fillId="0" borderId="0"/>
    <xf numFmtId="0" fontId="7" fillId="0" borderId="0"/>
    <xf numFmtId="0" fontId="3" fillId="0" borderId="1" applyNumberFormat="0" applyFill="0" applyAlignment="0" applyProtection="0"/>
    <xf numFmtId="164" fontId="4" fillId="0" borderId="0" applyFont="0" applyFill="0" applyBorder="0" applyAlignment="0" applyProtection="0"/>
  </cellStyleXfs>
  <cellXfs count="200">
    <xf numFmtId="0" fontId="0" fillId="0" borderId="0" xfId="0"/>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vertical="center"/>
    </xf>
    <xf numFmtId="9" fontId="5" fillId="0" borderId="7" xfId="0" applyNumberFormat="1"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166" fontId="5" fillId="0" borderId="10" xfId="0" applyNumberFormat="1" applyFont="1" applyBorder="1" applyAlignment="1">
      <alignment horizontal="center" vertical="center" wrapText="1"/>
    </xf>
    <xf numFmtId="0" fontId="5" fillId="0" borderId="7" xfId="0" applyFont="1" applyBorder="1" applyAlignment="1">
      <alignment vertical="center" wrapText="1"/>
    </xf>
    <xf numFmtId="166" fontId="5" fillId="0" borderId="7" xfId="0" applyNumberFormat="1" applyFont="1" applyBorder="1" applyAlignment="1">
      <alignment horizontal="center" vertical="center" wrapText="1"/>
    </xf>
    <xf numFmtId="166" fontId="6" fillId="0" borderId="0" xfId="0" applyNumberFormat="1" applyFont="1" applyAlignment="1">
      <alignment vertical="center" wrapText="1"/>
    </xf>
    <xf numFmtId="165" fontId="5" fillId="0" borderId="0" xfId="1" applyFont="1" applyBorder="1" applyAlignment="1">
      <alignment horizontal="center" vertical="center" wrapText="1"/>
    </xf>
    <xf numFmtId="0" fontId="5" fillId="0" borderId="2" xfId="0" applyFont="1" applyBorder="1" applyAlignment="1">
      <alignment vertical="center" wrapText="1"/>
    </xf>
    <xf numFmtId="0" fontId="5" fillId="0" borderId="16" xfId="0" applyFont="1" applyBorder="1" applyAlignment="1">
      <alignment vertical="center" wrapText="1"/>
    </xf>
    <xf numFmtId="166" fontId="5" fillId="0" borderId="0" xfId="0" applyNumberFormat="1" applyFont="1" applyAlignment="1">
      <alignment horizontal="center" vertical="center" wrapText="1"/>
    </xf>
    <xf numFmtId="0" fontId="5" fillId="0" borderId="14" xfId="0" applyFont="1" applyBorder="1" applyAlignment="1">
      <alignment horizontal="center" vertical="center" wrapText="1"/>
    </xf>
    <xf numFmtId="0" fontId="6" fillId="5" borderId="3" xfId="0" applyFont="1" applyFill="1" applyBorder="1" applyAlignment="1">
      <alignment horizontal="right" vertical="center" wrapText="1"/>
    </xf>
    <xf numFmtId="0" fontId="6" fillId="5" borderId="0" xfId="0" applyFont="1" applyFill="1" applyAlignment="1">
      <alignment horizontal="right" vertical="center" wrapText="1"/>
    </xf>
    <xf numFmtId="166" fontId="5" fillId="0" borderId="5" xfId="0" applyNumberFormat="1" applyFont="1" applyBorder="1" applyAlignment="1">
      <alignment horizontal="center" vertical="center" wrapText="1"/>
    </xf>
    <xf numFmtId="0" fontId="5" fillId="0" borderId="0" xfId="0" applyFont="1" applyAlignment="1">
      <alignment horizontal="center" vertical="center"/>
    </xf>
    <xf numFmtId="0" fontId="0" fillId="0" borderId="0" xfId="0" applyAlignment="1">
      <alignment vertical="center"/>
    </xf>
    <xf numFmtId="0" fontId="10" fillId="8" borderId="29" xfId="0" applyFont="1" applyFill="1" applyBorder="1" applyAlignment="1">
      <alignment horizontal="center" vertical="center" wrapText="1"/>
    </xf>
    <xf numFmtId="0" fontId="9" fillId="0" borderId="0" xfId="0" applyFont="1" applyAlignment="1">
      <alignment vertical="center"/>
    </xf>
    <xf numFmtId="166" fontId="6" fillId="5" borderId="0" xfId="0" applyNumberFormat="1" applyFont="1" applyFill="1" applyAlignment="1">
      <alignment horizontal="center" vertical="center" wrapText="1"/>
    </xf>
    <xf numFmtId="0" fontId="5" fillId="5" borderId="2"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2" xfId="0" applyFont="1" applyBorder="1" applyAlignment="1">
      <alignment vertical="center" wrapText="1"/>
    </xf>
    <xf numFmtId="10" fontId="5" fillId="0" borderId="10" xfId="0" applyNumberFormat="1" applyFont="1" applyBorder="1" applyAlignment="1">
      <alignment horizontal="center" vertical="center" wrapText="1"/>
    </xf>
    <xf numFmtId="10" fontId="5" fillId="0" borderId="7" xfId="0" applyNumberFormat="1" applyFont="1" applyBorder="1" applyAlignment="1">
      <alignment horizontal="center" vertical="center" wrapText="1"/>
    </xf>
    <xf numFmtId="10" fontId="6" fillId="5" borderId="0" xfId="0" applyNumberFormat="1" applyFont="1" applyFill="1" applyAlignment="1">
      <alignment horizontal="right" vertical="center" wrapText="1"/>
    </xf>
    <xf numFmtId="10" fontId="6" fillId="5" borderId="0" xfId="0" applyNumberFormat="1" applyFont="1" applyFill="1" applyAlignment="1">
      <alignment horizontal="center" vertical="center" wrapText="1"/>
    </xf>
    <xf numFmtId="0" fontId="6" fillId="5" borderId="16" xfId="0" applyFont="1" applyFill="1" applyBorder="1" applyAlignment="1">
      <alignment vertical="center" wrapText="1"/>
    </xf>
    <xf numFmtId="10" fontId="6" fillId="5" borderId="16" xfId="0" applyNumberFormat="1" applyFont="1" applyFill="1" applyBorder="1" applyAlignment="1">
      <alignment vertical="center" wrapText="1"/>
    </xf>
    <xf numFmtId="166" fontId="6" fillId="5" borderId="21" xfId="0" applyNumberFormat="1" applyFont="1" applyFill="1" applyBorder="1" applyAlignment="1">
      <alignment horizontal="center" vertical="center" wrapText="1"/>
    </xf>
    <xf numFmtId="10" fontId="6" fillId="5" borderId="23" xfId="0" applyNumberFormat="1" applyFont="1" applyFill="1" applyBorder="1" applyAlignment="1">
      <alignment horizontal="center" vertical="center" wrapText="1"/>
    </xf>
    <xf numFmtId="10" fontId="5" fillId="0" borderId="5" xfId="0" applyNumberFormat="1" applyFont="1" applyBorder="1" applyAlignment="1">
      <alignment horizontal="center" vertical="center" wrapText="1"/>
    </xf>
    <xf numFmtId="0" fontId="5" fillId="9" borderId="0" xfId="0" applyFont="1" applyFill="1" applyAlignment="1">
      <alignment vertical="center"/>
    </xf>
    <xf numFmtId="0" fontId="5" fillId="9" borderId="0" xfId="0" applyFont="1" applyFill="1" applyAlignment="1">
      <alignment horizontal="center" vertical="center"/>
    </xf>
    <xf numFmtId="0" fontId="10" fillId="8" borderId="27"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6" xfId="0" applyFont="1" applyBorder="1" applyAlignment="1">
      <alignment horizontal="center" vertical="center" wrapText="1"/>
    </xf>
    <xf numFmtId="10" fontId="0" fillId="0" borderId="7" xfId="0" applyNumberFormat="1" applyBorder="1" applyAlignment="1">
      <alignment vertical="center"/>
    </xf>
    <xf numFmtId="0" fontId="12" fillId="0" borderId="33" xfId="0" applyFont="1" applyBorder="1" applyAlignment="1">
      <alignment vertical="center" wrapText="1"/>
    </xf>
    <xf numFmtId="0" fontId="0" fillId="0" borderId="3" xfId="0" applyBorder="1" applyAlignment="1">
      <alignment vertical="center" wrapText="1"/>
    </xf>
    <xf numFmtId="0" fontId="0" fillId="0" borderId="0" xfId="0" applyAlignment="1">
      <alignment vertical="center" wrapText="1"/>
    </xf>
    <xf numFmtId="0" fontId="0" fillId="0" borderId="2" xfId="0" applyBorder="1" applyAlignment="1">
      <alignment vertical="center" wrapText="1"/>
    </xf>
    <xf numFmtId="0" fontId="12" fillId="0" borderId="34" xfId="0" applyFont="1" applyBorder="1" applyAlignment="1">
      <alignment vertical="center" wrapText="1"/>
    </xf>
    <xf numFmtId="0" fontId="12" fillId="0" borderId="37" xfId="0" applyFont="1" applyBorder="1" applyAlignment="1">
      <alignment vertical="center" wrapText="1"/>
    </xf>
    <xf numFmtId="0" fontId="9" fillId="0" borderId="4" xfId="0" applyFont="1" applyBorder="1" applyAlignment="1">
      <alignment horizontal="lef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166" fontId="0" fillId="0" borderId="0" xfId="0" applyNumberFormat="1" applyAlignment="1">
      <alignment horizontal="right" vertical="center" wrapText="1"/>
    </xf>
    <xf numFmtId="0" fontId="9" fillId="0" borderId="40" xfId="0" applyFont="1" applyBorder="1" applyAlignment="1">
      <alignment horizontal="center" vertical="center" wrapText="1"/>
    </xf>
    <xf numFmtId="0" fontId="9" fillId="11" borderId="40" xfId="0" applyFont="1" applyFill="1" applyBorder="1" applyAlignment="1">
      <alignment horizontal="center" vertical="center" wrapText="1"/>
    </xf>
    <xf numFmtId="0" fontId="9" fillId="12" borderId="40" xfId="0" applyFont="1" applyFill="1" applyBorder="1" applyAlignment="1">
      <alignment horizontal="center" vertical="center" wrapText="1"/>
    </xf>
    <xf numFmtId="0" fontId="9" fillId="12" borderId="4" xfId="0" applyFont="1" applyFill="1" applyBorder="1" applyAlignment="1">
      <alignment horizontal="center" vertical="center" wrapText="1"/>
    </xf>
    <xf numFmtId="0" fontId="9" fillId="12" borderId="38" xfId="0" applyFont="1" applyFill="1" applyBorder="1" applyAlignment="1">
      <alignment horizontal="center" vertical="center" wrapText="1"/>
    </xf>
    <xf numFmtId="0" fontId="9" fillId="12" borderId="22"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4" fillId="0" borderId="18"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8" xfId="0" applyFont="1" applyBorder="1" applyAlignment="1">
      <alignment horizontal="justify" vertical="center" wrapText="1"/>
    </xf>
    <xf numFmtId="9" fontId="12" fillId="0" borderId="18" xfId="0" applyNumberFormat="1" applyFont="1" applyBorder="1" applyAlignment="1">
      <alignment horizontal="center" vertical="center" wrapText="1"/>
    </xf>
    <xf numFmtId="0" fontId="12" fillId="0" borderId="25" xfId="0" applyFont="1" applyBorder="1" applyAlignment="1">
      <alignment horizontal="center" vertical="center" wrapText="1"/>
    </xf>
    <xf numFmtId="1" fontId="12" fillId="0" borderId="9" xfId="0" applyNumberFormat="1" applyFont="1" applyBorder="1" applyAlignment="1">
      <alignment horizontal="center" vertical="center" wrapText="1"/>
    </xf>
    <xf numFmtId="0" fontId="12" fillId="0" borderId="10" xfId="0" applyFont="1" applyBorder="1" applyAlignment="1">
      <alignment vertical="center" wrapText="1"/>
    </xf>
    <xf numFmtId="0" fontId="12" fillId="0" borderId="10" xfId="0" applyFont="1" applyBorder="1" applyAlignment="1">
      <alignment horizontal="center" vertical="center" wrapText="1"/>
    </xf>
    <xf numFmtId="10" fontId="12" fillId="0" borderId="10" xfId="0" applyNumberFormat="1" applyFont="1" applyBorder="1" applyAlignment="1">
      <alignment horizontal="center" vertical="center" wrapText="1"/>
    </xf>
    <xf numFmtId="0" fontId="12" fillId="0" borderId="10" xfId="0" quotePrefix="1" applyFont="1" applyBorder="1" applyAlignment="1">
      <alignment horizontal="center" vertical="center" wrapText="1"/>
    </xf>
    <xf numFmtId="166" fontId="12" fillId="0" borderId="10" xfId="0" applyNumberFormat="1" applyFont="1" applyBorder="1" applyAlignment="1">
      <alignment horizontal="center" vertical="center" wrapText="1"/>
    </xf>
    <xf numFmtId="0" fontId="12" fillId="0" borderId="11" xfId="0" applyFont="1" applyBorder="1" applyAlignment="1">
      <alignment horizontal="center" vertical="center" wrapText="1"/>
    </xf>
    <xf numFmtId="0" fontId="12" fillId="0" borderId="7" xfId="0" applyFont="1" applyBorder="1" applyAlignment="1">
      <alignment horizontal="center" vertical="center" wrapText="1"/>
    </xf>
    <xf numFmtId="10" fontId="12" fillId="0" borderId="7" xfId="0" applyNumberFormat="1" applyFont="1" applyBorder="1" applyAlignment="1">
      <alignment horizontal="center" vertical="center" wrapText="1"/>
    </xf>
    <xf numFmtId="0" fontId="12" fillId="0" borderId="7" xfId="0" applyFont="1" applyBorder="1" applyAlignment="1">
      <alignment vertical="center" wrapText="1"/>
    </xf>
    <xf numFmtId="166" fontId="12" fillId="0" borderId="7" xfId="0" applyNumberFormat="1" applyFont="1" applyBorder="1" applyAlignment="1">
      <alignment horizontal="center" vertical="center" wrapText="1"/>
    </xf>
    <xf numFmtId="167" fontId="12" fillId="0" borderId="7" xfId="7" applyNumberFormat="1" applyFont="1" applyFill="1" applyBorder="1" applyAlignment="1" applyProtection="1">
      <alignment horizontal="center" vertical="center" wrapText="1"/>
    </xf>
    <xf numFmtId="0" fontId="12" fillId="0" borderId="8" xfId="0" applyFont="1" applyBorder="1" applyAlignment="1">
      <alignment horizontal="center" vertical="center" wrapText="1"/>
    </xf>
    <xf numFmtId="9" fontId="12" fillId="0" borderId="7" xfId="0" applyNumberFormat="1" applyFont="1" applyBorder="1" applyAlignment="1">
      <alignment horizontal="center" vertical="center" wrapText="1"/>
    </xf>
    <xf numFmtId="0" fontId="14" fillId="4" borderId="12" xfId="0" applyFont="1" applyFill="1" applyBorder="1" applyAlignment="1">
      <alignment horizontal="center" vertical="center" wrapText="1"/>
    </xf>
    <xf numFmtId="0" fontId="14" fillId="0" borderId="7" xfId="0" applyFont="1" applyBorder="1" applyAlignment="1">
      <alignment horizontal="center" vertical="center" wrapText="1"/>
    </xf>
    <xf numFmtId="0" fontId="12" fillId="0" borderId="7" xfId="0" applyFont="1" applyBorder="1" applyAlignment="1">
      <alignment horizontal="justify" vertical="center" wrapText="1"/>
    </xf>
    <xf numFmtId="0" fontId="12" fillId="0" borderId="26" xfId="0" applyFont="1" applyBorder="1" applyAlignment="1">
      <alignment horizontal="center" vertical="center" wrapText="1"/>
    </xf>
    <xf numFmtId="0" fontId="12" fillId="0" borderId="7" xfId="0" quotePrefix="1" applyFont="1" applyBorder="1" applyAlignment="1">
      <alignment vertical="center" wrapText="1"/>
    </xf>
    <xf numFmtId="0" fontId="14" fillId="4" borderId="36" xfId="0" applyFont="1" applyFill="1" applyBorder="1" applyAlignment="1">
      <alignment horizontal="center" vertical="center" wrapText="1"/>
    </xf>
    <xf numFmtId="0" fontId="14"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3" xfId="0" applyFont="1" applyBorder="1" applyAlignment="1">
      <alignment vertical="center" wrapText="1"/>
    </xf>
    <xf numFmtId="9" fontId="12" fillId="0" borderId="13" xfId="0" applyNumberFormat="1" applyFont="1" applyBorder="1" applyAlignment="1">
      <alignment horizontal="center" vertical="center" wrapText="1"/>
    </xf>
    <xf numFmtId="0" fontId="12" fillId="0" borderId="13" xfId="0" applyFont="1" applyBorder="1" applyAlignment="1">
      <alignment horizontal="justify" vertical="center" wrapText="1"/>
    </xf>
    <xf numFmtId="0" fontId="12" fillId="0" borderId="30" xfId="0" applyFont="1" applyBorder="1" applyAlignment="1">
      <alignment horizontal="center" vertical="center" wrapText="1"/>
    </xf>
    <xf numFmtId="0" fontId="12" fillId="0" borderId="5" xfId="0" applyFont="1" applyBorder="1" applyAlignment="1">
      <alignment horizontal="center" vertical="center" wrapText="1"/>
    </xf>
    <xf numFmtId="10" fontId="12" fillId="0" borderId="5" xfId="0" applyNumberFormat="1" applyFont="1" applyBorder="1" applyAlignment="1">
      <alignment horizontal="center" vertical="center" wrapText="1"/>
    </xf>
    <xf numFmtId="0" fontId="12" fillId="0" borderId="5" xfId="0" quotePrefix="1" applyFont="1" applyBorder="1" applyAlignment="1">
      <alignment vertical="center" wrapText="1"/>
    </xf>
    <xf numFmtId="166" fontId="12" fillId="0" borderId="5" xfId="0" applyNumberFormat="1" applyFont="1" applyBorder="1" applyAlignment="1">
      <alignment horizontal="center" vertical="center" wrapText="1"/>
    </xf>
    <xf numFmtId="0" fontId="12" fillId="0" borderId="6" xfId="0" applyFont="1" applyBorder="1" applyAlignment="1">
      <alignment horizontal="center" vertical="center" wrapText="1"/>
    </xf>
    <xf numFmtId="0" fontId="14" fillId="5" borderId="19" xfId="0" applyFont="1" applyFill="1" applyBorder="1" applyAlignment="1">
      <alignment vertical="center" wrapText="1"/>
    </xf>
    <xf numFmtId="0" fontId="14" fillId="5" borderId="4" xfId="0" applyFont="1" applyFill="1" applyBorder="1" applyAlignment="1">
      <alignment vertical="center" wrapText="1"/>
    </xf>
    <xf numFmtId="0" fontId="14" fillId="5" borderId="16" xfId="0" applyFont="1" applyFill="1" applyBorder="1" applyAlignment="1">
      <alignment vertical="center" wrapText="1"/>
    </xf>
    <xf numFmtId="10" fontId="14" fillId="5" borderId="16" xfId="0" applyNumberFormat="1" applyFont="1" applyFill="1" applyBorder="1" applyAlignment="1">
      <alignment vertical="center" wrapText="1"/>
    </xf>
    <xf numFmtId="0" fontId="14" fillId="5" borderId="15" xfId="0" applyFont="1" applyFill="1" applyBorder="1" applyAlignment="1">
      <alignment vertical="center" wrapText="1"/>
    </xf>
    <xf numFmtId="166" fontId="14" fillId="5" borderId="21" xfId="0" applyNumberFormat="1" applyFont="1" applyFill="1" applyBorder="1" applyAlignment="1">
      <alignment horizontal="center" vertical="center" wrapText="1"/>
    </xf>
    <xf numFmtId="10" fontId="14" fillId="5" borderId="23" xfId="0" applyNumberFormat="1" applyFont="1" applyFill="1" applyBorder="1" applyAlignment="1">
      <alignment horizontal="center" vertical="center" wrapText="1"/>
    </xf>
    <xf numFmtId="166" fontId="14" fillId="5" borderId="16" xfId="0" applyNumberFormat="1" applyFont="1" applyFill="1" applyBorder="1" applyAlignment="1">
      <alignment horizontal="center" vertical="center" wrapText="1"/>
    </xf>
    <xf numFmtId="0" fontId="12" fillId="5" borderId="15" xfId="0" applyFont="1" applyFill="1" applyBorder="1" applyAlignment="1">
      <alignment horizontal="center" vertical="center" wrapText="1"/>
    </xf>
    <xf numFmtId="166" fontId="12" fillId="0" borderId="10" xfId="0" applyNumberFormat="1" applyFont="1" applyBorder="1" applyAlignment="1">
      <alignment horizontal="left" vertical="center" wrapText="1"/>
    </xf>
    <xf numFmtId="166" fontId="12" fillId="0" borderId="7" xfId="0" applyNumberFormat="1" applyFont="1" applyBorder="1" applyAlignment="1">
      <alignment horizontal="left" vertical="center" wrapText="1"/>
    </xf>
    <xf numFmtId="166" fontId="12" fillId="0" borderId="5" xfId="0" applyNumberFormat="1"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21" xfId="0" applyFont="1" applyBorder="1" applyAlignment="1">
      <alignment vertical="center" wrapText="1"/>
    </xf>
    <xf numFmtId="0" fontId="5" fillId="0" borderId="0" xfId="0" applyFont="1" applyBorder="1" applyAlignment="1">
      <alignment horizontal="left" vertical="center" wrapText="1"/>
    </xf>
    <xf numFmtId="44" fontId="5" fillId="0" borderId="0" xfId="0" applyNumberFormat="1"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8" fillId="0" borderId="0" xfId="0" applyFont="1" applyBorder="1" applyAlignment="1">
      <alignment horizontal="center" vertical="center" wrapText="1"/>
    </xf>
    <xf numFmtId="0" fontId="6" fillId="0" borderId="0" xfId="0" applyFont="1" applyBorder="1" applyAlignment="1">
      <alignment horizontal="left" vertical="center" wrapText="1"/>
    </xf>
    <xf numFmtId="0" fontId="5" fillId="0" borderId="0" xfId="0" applyFont="1" applyBorder="1" applyAlignment="1">
      <alignment vertical="center"/>
    </xf>
    <xf numFmtId="0" fontId="8" fillId="0" borderId="0" xfId="0" applyFont="1" applyBorder="1" applyAlignment="1">
      <alignment vertical="center" wrapText="1"/>
    </xf>
    <xf numFmtId="0" fontId="5" fillId="0" borderId="0" xfId="0" applyFont="1" applyBorder="1" applyAlignment="1">
      <alignment horizontal="center" vertical="center"/>
    </xf>
    <xf numFmtId="164" fontId="5" fillId="0" borderId="0" xfId="0" applyNumberFormat="1" applyFont="1" applyBorder="1" applyAlignment="1">
      <alignment horizontal="center" vertical="center" wrapText="1"/>
    </xf>
    <xf numFmtId="0" fontId="5" fillId="0" borderId="2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4" xfId="0" applyFont="1" applyBorder="1" applyAlignment="1">
      <alignment horizontal="center" vertical="center" wrapText="1"/>
    </xf>
    <xf numFmtId="0" fontId="0" fillId="0" borderId="0" xfId="0" applyAlignment="1">
      <alignment horizontal="center" vertical="center" wrapText="1"/>
    </xf>
    <xf numFmtId="0" fontId="9" fillId="0" borderId="17"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9" fontId="12" fillId="0" borderId="13" xfId="0" applyNumberFormat="1" applyFont="1" applyBorder="1" applyAlignment="1">
      <alignment horizontal="center" vertical="center" wrapText="1"/>
    </xf>
    <xf numFmtId="9" fontId="12" fillId="0" borderId="18" xfId="0" applyNumberFormat="1" applyFont="1" applyBorder="1" applyAlignment="1">
      <alignment horizontal="center" vertical="center" wrapText="1"/>
    </xf>
    <xf numFmtId="0" fontId="12" fillId="0" borderId="7" xfId="0" applyFont="1" applyBorder="1" applyAlignment="1">
      <alignment horizontal="center" vertical="center" wrapText="1"/>
    </xf>
    <xf numFmtId="0" fontId="16" fillId="10" borderId="20" xfId="0" applyFont="1" applyFill="1" applyBorder="1" applyAlignment="1">
      <alignment horizontal="center" vertical="center"/>
    </xf>
    <xf numFmtId="0" fontId="16" fillId="10" borderId="22" xfId="0" applyFont="1" applyFill="1" applyBorder="1" applyAlignment="1">
      <alignment horizontal="center" vertical="center"/>
    </xf>
    <xf numFmtId="0" fontId="16" fillId="10" borderId="14" xfId="0" applyFont="1" applyFill="1" applyBorder="1" applyAlignment="1">
      <alignment horizontal="center" vertical="center"/>
    </xf>
    <xf numFmtId="0" fontId="9" fillId="10" borderId="19"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9" fillId="10" borderId="17" xfId="0" applyFont="1" applyFill="1" applyBorder="1" applyAlignment="1">
      <alignment horizontal="center" vertical="center" wrapText="1"/>
    </xf>
    <xf numFmtId="1" fontId="12" fillId="0" borderId="12" xfId="0" applyNumberFormat="1" applyFont="1" applyBorder="1" applyAlignment="1">
      <alignment horizontal="center" vertical="center" wrapText="1"/>
    </xf>
    <xf numFmtId="0" fontId="16" fillId="10" borderId="19" xfId="0" applyFont="1" applyFill="1" applyBorder="1" applyAlignment="1">
      <alignment horizontal="center" vertical="center"/>
    </xf>
    <xf numFmtId="0" fontId="16" fillId="10" borderId="4" xfId="0" applyFont="1" applyFill="1" applyBorder="1" applyAlignment="1">
      <alignment horizontal="center" vertical="center"/>
    </xf>
    <xf numFmtId="0" fontId="16" fillId="10" borderId="17" xfId="0" applyFont="1" applyFill="1" applyBorder="1" applyAlignment="1">
      <alignment horizontal="center" vertical="center"/>
    </xf>
    <xf numFmtId="0" fontId="14" fillId="4" borderId="36" xfId="0" applyFont="1" applyFill="1" applyBorder="1" applyAlignment="1">
      <alignment horizontal="center" vertical="center" wrapText="1"/>
    </xf>
    <xf numFmtId="0" fontId="14" fillId="4" borderId="35"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8" xfId="0" applyFont="1" applyBorder="1" applyAlignment="1">
      <alignment horizontal="center" vertical="center" wrapText="1"/>
    </xf>
    <xf numFmtId="0" fontId="9" fillId="10" borderId="38" xfId="0" applyFont="1" applyFill="1" applyBorder="1" applyAlignment="1">
      <alignment horizontal="center" vertical="center" wrapText="1"/>
    </xf>
    <xf numFmtId="0" fontId="9" fillId="10" borderId="23" xfId="0" applyFont="1" applyFill="1" applyBorder="1" applyAlignment="1">
      <alignment horizontal="center" vertical="center" wrapText="1"/>
    </xf>
    <xf numFmtId="0" fontId="9" fillId="12" borderId="38" xfId="0" applyFont="1" applyFill="1" applyBorder="1" applyAlignment="1">
      <alignment horizontal="center" vertical="center" wrapText="1"/>
    </xf>
    <xf numFmtId="0" fontId="9" fillId="12"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5" xfId="0" applyFont="1" applyBorder="1" applyAlignment="1">
      <alignment horizontal="center" vertical="center" wrapText="1"/>
    </xf>
    <xf numFmtId="0" fontId="14" fillId="0" borderId="19" xfId="0" applyFont="1" applyBorder="1" applyAlignment="1">
      <alignment horizontal="left" vertical="center"/>
    </xf>
    <xf numFmtId="0" fontId="14" fillId="0" borderId="4" xfId="0" applyFont="1" applyBorder="1" applyAlignment="1">
      <alignment horizontal="left" vertical="center"/>
    </xf>
    <xf numFmtId="0" fontId="14" fillId="0" borderId="17" xfId="0" applyFont="1" applyBorder="1" applyAlignment="1">
      <alignment horizontal="left" vertical="center"/>
    </xf>
    <xf numFmtId="0" fontId="11" fillId="0" borderId="20"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4" xfId="0" applyFont="1" applyBorder="1" applyAlignment="1">
      <alignment horizontal="center" vertical="center" wrapText="1"/>
    </xf>
    <xf numFmtId="0" fontId="14" fillId="0" borderId="16" xfId="0" applyFont="1" applyBorder="1" applyAlignment="1">
      <alignment horizontal="left" vertical="center"/>
    </xf>
    <xf numFmtId="0" fontId="9" fillId="0" borderId="19" xfId="0" applyFont="1" applyBorder="1" applyAlignment="1">
      <alignment horizontal="center" vertical="center"/>
    </xf>
    <xf numFmtId="0" fontId="9" fillId="0" borderId="4" xfId="0" applyFont="1" applyBorder="1" applyAlignment="1">
      <alignment horizontal="center" vertical="center"/>
    </xf>
    <xf numFmtId="0" fontId="9" fillId="0" borderId="17" xfId="0" applyFont="1" applyBorder="1" applyAlignment="1">
      <alignment horizontal="center" vertical="center"/>
    </xf>
    <xf numFmtId="0" fontId="9" fillId="0" borderId="19" xfId="0" applyFont="1" applyBorder="1" applyAlignment="1">
      <alignment horizontal="left" vertical="center" wrapText="1"/>
    </xf>
    <xf numFmtId="0" fontId="9" fillId="0" borderId="4" xfId="0" applyFont="1" applyBorder="1" applyAlignment="1">
      <alignment horizontal="left" vertical="center" wrapText="1"/>
    </xf>
    <xf numFmtId="0" fontId="6" fillId="0" borderId="0" xfId="0" applyFont="1" applyBorder="1" applyAlignment="1">
      <alignment horizontal="left" vertical="center" wrapText="1"/>
    </xf>
    <xf numFmtId="0" fontId="12" fillId="0" borderId="5" xfId="0" applyFont="1" applyBorder="1" applyAlignment="1">
      <alignment horizontal="center" vertical="center" wrapText="1"/>
    </xf>
    <xf numFmtId="0" fontId="5" fillId="0" borderId="0" xfId="0" applyFont="1" applyBorder="1" applyAlignment="1">
      <alignment horizontal="left" vertical="center" wrapText="1"/>
    </xf>
    <xf numFmtId="1" fontId="12" fillId="0" borderId="24" xfId="0" applyNumberFormat="1" applyFont="1" applyBorder="1" applyAlignment="1">
      <alignment horizontal="center" vertical="center" wrapText="1"/>
    </xf>
    <xf numFmtId="0" fontId="16" fillId="10" borderId="38" xfId="0" applyFont="1" applyFill="1" applyBorder="1" applyAlignment="1">
      <alignment horizontal="center" vertical="center" wrapText="1"/>
    </xf>
    <xf numFmtId="0" fontId="16" fillId="10" borderId="39"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9" fillId="11" borderId="38" xfId="0" applyFont="1" applyFill="1" applyBorder="1" applyAlignment="1">
      <alignment horizontal="center" vertical="center" wrapText="1"/>
    </xf>
    <xf numFmtId="0" fontId="9" fillId="11" borderId="23"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10" fillId="7" borderId="27" xfId="0" applyFont="1" applyFill="1" applyBorder="1" applyAlignment="1">
      <alignment horizontal="center" vertical="center" wrapText="1"/>
    </xf>
    <xf numFmtId="0" fontId="10" fillId="7" borderId="28" xfId="0" applyFont="1" applyFill="1" applyBorder="1" applyAlignment="1">
      <alignment horizontal="center" vertical="center" wrapText="1"/>
    </xf>
    <xf numFmtId="0" fontId="10" fillId="8" borderId="27" xfId="0" applyFont="1" applyFill="1" applyBorder="1" applyAlignment="1">
      <alignment horizontal="center" vertical="center" wrapText="1"/>
    </xf>
    <xf numFmtId="0" fontId="10" fillId="8" borderId="28"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10" fillId="6" borderId="28" xfId="0" applyFont="1" applyFill="1" applyBorder="1" applyAlignment="1">
      <alignment horizontal="center" vertical="center" wrapText="1"/>
    </xf>
  </cellXfs>
  <cellStyles count="8">
    <cellStyle name="Millares" xfId="7" builtinId="3"/>
    <cellStyle name="Moneda" xfId="1" builtinId="4"/>
    <cellStyle name="Neutral" xfId="2" builtinId="28" customBuiltin="1"/>
    <cellStyle name="Normal" xfId="0" builtinId="0"/>
    <cellStyle name="Normal 2" xfId="3" xr:uid="{00000000-0005-0000-0000-000004000000}"/>
    <cellStyle name="Normal 3" xfId="4" xr:uid="{00000000-0005-0000-0000-000005000000}"/>
    <cellStyle name="Normal 4" xfId="5" xr:uid="{00000000-0005-0000-0000-000006000000}"/>
    <cellStyle name="Total" xfId="6"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1457325</xdr:colOff>
      <xdr:row>0</xdr:row>
      <xdr:rowOff>76200</xdr:rowOff>
    </xdr:from>
    <xdr:to>
      <xdr:col>1</xdr:col>
      <xdr:colOff>419100</xdr:colOff>
      <xdr:row>3</xdr:row>
      <xdr:rowOff>247650</xdr:rowOff>
    </xdr:to>
    <xdr:pic>
      <xdr:nvPicPr>
        <xdr:cNvPr id="8196" name="3 Imagen" descr="E:\DOCUMENTOS LENIS\Memoria pasar\1Escudo.jpg">
          <a:extLst>
            <a:ext uri="{FF2B5EF4-FFF2-40B4-BE49-F238E27FC236}">
              <a16:creationId xmlns:a16="http://schemas.microsoft.com/office/drawing/2014/main" id="{032D9823-1978-4395-AFAD-DFC8724DD5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57325" y="76200"/>
          <a:ext cx="8858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36"/>
  <sheetViews>
    <sheetView showGridLines="0" tabSelected="1" view="pageBreakPreview" zoomScale="78" zoomScaleNormal="50" zoomScaleSheetLayoutView="78" workbookViewId="0">
      <selection activeCell="X33" sqref="X33"/>
    </sheetView>
  </sheetViews>
  <sheetFormatPr baseColWidth="10" defaultColWidth="11.453125" defaultRowHeight="15.5" x14ac:dyDescent="0.25"/>
  <cols>
    <col min="1" max="1" width="28.7265625" style="3" customWidth="1"/>
    <col min="2" max="2" width="22.453125" style="3" customWidth="1"/>
    <col min="3" max="3" width="16.453125" style="3" customWidth="1"/>
    <col min="4" max="4" width="30.453125" style="3" customWidth="1"/>
    <col min="5" max="5" width="9.26953125" style="3" customWidth="1"/>
    <col min="6" max="6" width="16.7265625" style="3" customWidth="1"/>
    <col min="7" max="7" width="22" style="3" customWidth="1"/>
    <col min="8" max="8" width="24.7265625" style="3" customWidth="1"/>
    <col min="9" max="9" width="29.81640625" style="3" customWidth="1"/>
    <col min="10" max="10" width="14" style="3" customWidth="1"/>
    <col min="11" max="11" width="17.7265625" style="3" customWidth="1"/>
    <col min="12" max="12" width="21" style="3" customWidth="1"/>
    <col min="13" max="13" width="20.7265625" style="3" customWidth="1"/>
    <col min="14" max="14" width="44.1796875" style="3" customWidth="1"/>
    <col min="15" max="15" width="40.26953125" style="3" customWidth="1"/>
    <col min="16" max="16" width="21" style="3" customWidth="1"/>
    <col min="17" max="18" width="21.26953125" style="3" customWidth="1"/>
    <col min="19" max="19" width="32.81640625" style="3" customWidth="1"/>
    <col min="20" max="20" width="23.26953125" style="3" customWidth="1"/>
    <col min="21" max="21" width="22" style="3" customWidth="1"/>
    <col min="22" max="26" width="26.453125" style="16" customWidth="1"/>
    <col min="27" max="27" width="80.26953125" style="16" customWidth="1"/>
    <col min="28" max="28" width="29.81640625" style="3" customWidth="1"/>
    <col min="29" max="29" width="80.26953125" style="1" customWidth="1"/>
    <col min="30" max="16384" width="11.453125" style="2"/>
  </cols>
  <sheetData>
    <row r="1" spans="1:29" ht="22.5" customHeight="1" x14ac:dyDescent="0.25">
      <c r="A1" s="159"/>
      <c r="B1" s="160"/>
      <c r="C1" s="174" t="s">
        <v>0</v>
      </c>
      <c r="D1" s="175"/>
      <c r="E1" s="175"/>
      <c r="F1" s="175"/>
      <c r="G1" s="175"/>
      <c r="H1" s="175"/>
      <c r="I1" s="175"/>
      <c r="J1" s="175"/>
      <c r="K1" s="175"/>
      <c r="L1" s="175"/>
      <c r="M1" s="175"/>
      <c r="N1" s="175"/>
      <c r="O1" s="175"/>
      <c r="P1" s="175"/>
      <c r="Q1" s="175"/>
      <c r="R1" s="175"/>
      <c r="S1" s="175"/>
      <c r="T1" s="175"/>
      <c r="U1" s="175"/>
      <c r="V1" s="175"/>
      <c r="W1" s="175"/>
      <c r="X1" s="175"/>
      <c r="Y1" s="175"/>
      <c r="Z1" s="175"/>
      <c r="AA1" s="176"/>
      <c r="AB1" s="49" t="s">
        <v>1</v>
      </c>
      <c r="AC1" s="2"/>
    </row>
    <row r="2" spans="1:29" ht="25.5" customHeight="1" x14ac:dyDescent="0.25">
      <c r="A2" s="161"/>
      <c r="B2" s="162"/>
      <c r="C2" s="50"/>
      <c r="D2" s="51"/>
      <c r="E2" s="51"/>
      <c r="F2" s="51"/>
      <c r="G2" s="51"/>
      <c r="H2" s="51"/>
      <c r="I2" s="51"/>
      <c r="J2" s="51"/>
      <c r="K2" s="51"/>
      <c r="L2" s="51"/>
      <c r="M2" s="51"/>
      <c r="N2" s="51"/>
      <c r="O2" s="51"/>
      <c r="P2" s="51"/>
      <c r="Q2" s="51"/>
      <c r="R2" s="51"/>
      <c r="S2" s="51"/>
      <c r="T2" s="51"/>
      <c r="U2" s="51"/>
      <c r="V2" s="51"/>
      <c r="W2" s="51"/>
      <c r="X2" s="51"/>
      <c r="Y2" s="51"/>
      <c r="Z2" s="51"/>
      <c r="AA2" s="52"/>
      <c r="AB2" s="53" t="s">
        <v>138</v>
      </c>
      <c r="AC2" s="2"/>
    </row>
    <row r="3" spans="1:29" ht="20.25" customHeight="1" x14ac:dyDescent="0.25">
      <c r="A3" s="161"/>
      <c r="B3" s="162"/>
      <c r="C3" s="165" t="s">
        <v>2</v>
      </c>
      <c r="D3" s="166"/>
      <c r="E3" s="166"/>
      <c r="F3" s="166"/>
      <c r="G3" s="166"/>
      <c r="H3" s="166"/>
      <c r="I3" s="166"/>
      <c r="J3" s="166"/>
      <c r="K3" s="166"/>
      <c r="L3" s="166"/>
      <c r="M3" s="166"/>
      <c r="N3" s="166"/>
      <c r="O3" s="166"/>
      <c r="P3" s="166"/>
      <c r="Q3" s="166"/>
      <c r="R3" s="166"/>
      <c r="S3" s="166"/>
      <c r="T3" s="166"/>
      <c r="U3" s="166"/>
      <c r="V3" s="166"/>
      <c r="W3" s="166"/>
      <c r="X3" s="166"/>
      <c r="Y3" s="166"/>
      <c r="Z3" s="166"/>
      <c r="AA3" s="167"/>
      <c r="AB3" s="53" t="s">
        <v>139</v>
      </c>
      <c r="AC3" s="2"/>
    </row>
    <row r="4" spans="1:29" ht="27.75" customHeight="1" thickBot="1" x14ac:dyDescent="0.3">
      <c r="A4" s="163"/>
      <c r="B4" s="164"/>
      <c r="C4" s="168" t="s">
        <v>3</v>
      </c>
      <c r="D4" s="169"/>
      <c r="E4" s="169"/>
      <c r="F4" s="169"/>
      <c r="G4" s="169"/>
      <c r="H4" s="169"/>
      <c r="I4" s="169"/>
      <c r="J4" s="169"/>
      <c r="K4" s="169"/>
      <c r="L4" s="169"/>
      <c r="M4" s="169"/>
      <c r="N4" s="169"/>
      <c r="O4" s="169"/>
      <c r="P4" s="169"/>
      <c r="Q4" s="169"/>
      <c r="R4" s="169"/>
      <c r="S4" s="169"/>
      <c r="T4" s="169"/>
      <c r="U4" s="169"/>
      <c r="V4" s="169"/>
      <c r="W4" s="169"/>
      <c r="X4" s="169"/>
      <c r="Y4" s="169"/>
      <c r="Z4" s="169"/>
      <c r="AA4" s="170"/>
      <c r="AB4" s="54" t="s">
        <v>4</v>
      </c>
      <c r="AC4" s="2"/>
    </row>
    <row r="5" spans="1:29" s="39" customFormat="1" ht="19.5" customHeight="1" thickBot="1" x14ac:dyDescent="0.3">
      <c r="A5" s="171" t="s">
        <v>5</v>
      </c>
      <c r="B5" s="172"/>
      <c r="C5" s="172"/>
      <c r="D5" s="172"/>
      <c r="E5" s="172"/>
      <c r="F5" s="172"/>
      <c r="G5" s="173"/>
      <c r="H5" s="177" t="s">
        <v>6</v>
      </c>
      <c r="I5" s="177"/>
      <c r="J5" s="177"/>
      <c r="K5" s="177"/>
      <c r="L5" s="177"/>
      <c r="M5" s="177"/>
      <c r="N5" s="178"/>
      <c r="O5" s="179"/>
      <c r="P5" s="179"/>
      <c r="Q5" s="179"/>
      <c r="R5" s="179"/>
      <c r="S5" s="179"/>
      <c r="T5" s="179"/>
      <c r="U5" s="179"/>
      <c r="V5" s="179"/>
      <c r="W5" s="179"/>
      <c r="X5" s="179"/>
      <c r="Y5" s="179"/>
      <c r="Z5" s="179"/>
      <c r="AA5" s="179"/>
      <c r="AB5" s="180"/>
    </row>
    <row r="6" spans="1:29" s="39" customFormat="1" ht="25.5" customHeight="1" thickBot="1" x14ac:dyDescent="0.3">
      <c r="A6" s="181" t="s">
        <v>137</v>
      </c>
      <c r="B6" s="182"/>
      <c r="C6" s="182"/>
      <c r="D6" s="182"/>
      <c r="E6" s="182"/>
      <c r="F6" s="182"/>
      <c r="G6" s="182"/>
      <c r="H6" s="182"/>
      <c r="I6" s="182"/>
      <c r="J6" s="182"/>
      <c r="K6" s="55"/>
      <c r="L6" s="130" t="s">
        <v>7</v>
      </c>
      <c r="M6" s="131"/>
      <c r="N6" s="131"/>
      <c r="O6" s="131"/>
      <c r="P6" s="131"/>
      <c r="Q6" s="131"/>
      <c r="R6" s="131"/>
      <c r="S6" s="131"/>
      <c r="T6" s="131"/>
      <c r="U6" s="131"/>
      <c r="V6" s="131"/>
      <c r="W6" s="131"/>
      <c r="X6" s="131"/>
      <c r="Y6" s="131"/>
      <c r="Z6" s="131"/>
      <c r="AA6" s="131"/>
      <c r="AB6" s="133"/>
    </row>
    <row r="7" spans="1:29" s="40" customFormat="1" ht="9" customHeight="1" thickBot="1" x14ac:dyDescent="0.3">
      <c r="A7" s="132"/>
      <c r="B7" s="132"/>
      <c r="C7" s="132"/>
      <c r="D7" s="132"/>
      <c r="E7" s="132"/>
      <c r="F7" s="132"/>
      <c r="G7" s="132"/>
      <c r="H7" s="56"/>
      <c r="I7" s="57"/>
      <c r="J7" s="57"/>
      <c r="K7" s="57"/>
      <c r="L7" s="57"/>
      <c r="M7" s="57"/>
      <c r="N7" s="57"/>
      <c r="O7" s="57"/>
      <c r="P7" s="57"/>
      <c r="Q7" s="57"/>
      <c r="R7" s="57"/>
      <c r="S7" s="57"/>
      <c r="T7" s="57"/>
      <c r="U7" s="57"/>
      <c r="V7" s="57"/>
      <c r="W7" s="57"/>
      <c r="X7" s="57"/>
      <c r="Y7" s="57"/>
      <c r="Z7" s="57"/>
      <c r="AA7" s="58"/>
      <c r="AB7" s="57"/>
    </row>
    <row r="8" spans="1:29" s="21" customFormat="1" ht="24.75" customHeight="1" thickBot="1" x14ac:dyDescent="0.3">
      <c r="A8" s="144" t="s">
        <v>8</v>
      </c>
      <c r="B8" s="145"/>
      <c r="C8" s="145"/>
      <c r="D8" s="145"/>
      <c r="E8" s="145"/>
      <c r="F8" s="145"/>
      <c r="G8" s="145"/>
      <c r="H8" s="145"/>
      <c r="I8" s="145"/>
      <c r="J8" s="145"/>
      <c r="K8" s="146"/>
      <c r="L8" s="131" t="s">
        <v>9</v>
      </c>
      <c r="M8" s="131"/>
      <c r="N8" s="133"/>
      <c r="O8" s="130" t="s">
        <v>10</v>
      </c>
      <c r="P8" s="131"/>
      <c r="Q8" s="133"/>
      <c r="R8" s="130" t="s">
        <v>11</v>
      </c>
      <c r="S8" s="133"/>
      <c r="T8" s="130" t="s">
        <v>12</v>
      </c>
      <c r="U8" s="131"/>
      <c r="V8" s="131"/>
      <c r="W8" s="131"/>
      <c r="X8" s="133"/>
      <c r="Y8" s="130" t="s">
        <v>13</v>
      </c>
      <c r="Z8" s="131"/>
      <c r="AA8" s="59" t="s">
        <v>14</v>
      </c>
      <c r="AB8" s="59" t="s">
        <v>15</v>
      </c>
    </row>
    <row r="9" spans="1:29" s="22" customFormat="1" ht="24" customHeight="1" thickBot="1" x14ac:dyDescent="0.3">
      <c r="A9" s="187" t="s">
        <v>16</v>
      </c>
      <c r="B9" s="187" t="s">
        <v>17</v>
      </c>
      <c r="C9" s="187" t="s">
        <v>18</v>
      </c>
      <c r="D9" s="141" t="s">
        <v>19</v>
      </c>
      <c r="E9" s="142"/>
      <c r="F9" s="143"/>
      <c r="G9" s="187" t="s">
        <v>20</v>
      </c>
      <c r="H9" s="187" t="s">
        <v>21</v>
      </c>
      <c r="I9" s="148" t="s">
        <v>22</v>
      </c>
      <c r="J9" s="149"/>
      <c r="K9" s="150"/>
      <c r="L9" s="60">
        <v>1</v>
      </c>
      <c r="M9" s="60">
        <v>2</v>
      </c>
      <c r="N9" s="60">
        <v>3</v>
      </c>
      <c r="O9" s="60">
        <v>4</v>
      </c>
      <c r="P9" s="60">
        <v>5</v>
      </c>
      <c r="Q9" s="60">
        <v>6</v>
      </c>
      <c r="R9" s="60">
        <v>7</v>
      </c>
      <c r="S9" s="60">
        <v>8</v>
      </c>
      <c r="T9" s="60">
        <v>9</v>
      </c>
      <c r="U9" s="60">
        <v>10</v>
      </c>
      <c r="V9" s="60">
        <v>11</v>
      </c>
      <c r="W9" s="60">
        <v>12</v>
      </c>
      <c r="X9" s="60">
        <v>13</v>
      </c>
      <c r="Y9" s="60">
        <v>14</v>
      </c>
      <c r="Z9" s="60">
        <v>15</v>
      </c>
      <c r="AA9" s="60">
        <v>16</v>
      </c>
      <c r="AB9" s="60">
        <v>17</v>
      </c>
    </row>
    <row r="10" spans="1:29" s="24" customFormat="1" ht="84" customHeight="1" thickBot="1" x14ac:dyDescent="0.3">
      <c r="A10" s="188"/>
      <c r="B10" s="188"/>
      <c r="C10" s="188"/>
      <c r="D10" s="187" t="s">
        <v>23</v>
      </c>
      <c r="E10" s="187" t="s">
        <v>24</v>
      </c>
      <c r="F10" s="187" t="s">
        <v>25</v>
      </c>
      <c r="G10" s="188"/>
      <c r="H10" s="188"/>
      <c r="I10" s="187" t="s">
        <v>23</v>
      </c>
      <c r="J10" s="187" t="s">
        <v>26</v>
      </c>
      <c r="K10" s="187" t="s">
        <v>27</v>
      </c>
      <c r="L10" s="155" t="s">
        <v>28</v>
      </c>
      <c r="M10" s="155" t="s">
        <v>29</v>
      </c>
      <c r="N10" s="155" t="s">
        <v>30</v>
      </c>
      <c r="O10" s="155" t="s">
        <v>31</v>
      </c>
      <c r="P10" s="155" t="s">
        <v>32</v>
      </c>
      <c r="Q10" s="155" t="s">
        <v>33</v>
      </c>
      <c r="R10" s="157" t="s">
        <v>34</v>
      </c>
      <c r="S10" s="61" t="s">
        <v>35</v>
      </c>
      <c r="T10" s="190" t="s">
        <v>36</v>
      </c>
      <c r="U10" s="190" t="s">
        <v>37</v>
      </c>
      <c r="V10" s="190" t="s">
        <v>38</v>
      </c>
      <c r="W10" s="157" t="s">
        <v>39</v>
      </c>
      <c r="X10" s="62" t="s">
        <v>35</v>
      </c>
      <c r="Y10" s="157" t="s">
        <v>40</v>
      </c>
      <c r="Z10" s="157" t="s">
        <v>41</v>
      </c>
      <c r="AA10" s="157" t="s">
        <v>42</v>
      </c>
      <c r="AB10" s="155" t="s">
        <v>43</v>
      </c>
    </row>
    <row r="11" spans="1:29" s="24" customFormat="1" ht="60" customHeight="1" thickBot="1" x14ac:dyDescent="0.3">
      <c r="A11" s="189"/>
      <c r="B11" s="189"/>
      <c r="C11" s="189"/>
      <c r="D11" s="189"/>
      <c r="E11" s="189"/>
      <c r="F11" s="189"/>
      <c r="G11" s="189"/>
      <c r="H11" s="189"/>
      <c r="I11" s="189"/>
      <c r="J11" s="189"/>
      <c r="K11" s="189"/>
      <c r="L11" s="156"/>
      <c r="M11" s="156"/>
      <c r="N11" s="156"/>
      <c r="O11" s="156"/>
      <c r="P11" s="156"/>
      <c r="Q11" s="156"/>
      <c r="R11" s="158"/>
      <c r="S11" s="63" t="s">
        <v>44</v>
      </c>
      <c r="T11" s="191"/>
      <c r="U11" s="191"/>
      <c r="V11" s="191"/>
      <c r="W11" s="158"/>
      <c r="X11" s="64" t="s">
        <v>45</v>
      </c>
      <c r="Y11" s="158"/>
      <c r="Z11" s="158"/>
      <c r="AA11" s="158"/>
      <c r="AB11" s="156"/>
    </row>
    <row r="12" spans="1:29" s="5" customFormat="1" ht="154" x14ac:dyDescent="0.25">
      <c r="A12" s="65" t="s">
        <v>46</v>
      </c>
      <c r="B12" s="66" t="s">
        <v>47</v>
      </c>
      <c r="C12" s="67" t="s">
        <v>48</v>
      </c>
      <c r="D12" s="68" t="s">
        <v>49</v>
      </c>
      <c r="E12" s="69">
        <v>0.2</v>
      </c>
      <c r="F12" s="69">
        <v>0.7</v>
      </c>
      <c r="G12" s="68" t="s">
        <v>50</v>
      </c>
      <c r="H12" s="68" t="s">
        <v>51</v>
      </c>
      <c r="I12" s="68" t="s">
        <v>52</v>
      </c>
      <c r="J12" s="67">
        <v>0</v>
      </c>
      <c r="K12" s="70">
        <v>1</v>
      </c>
      <c r="L12" s="71">
        <v>2021630010005</v>
      </c>
      <c r="M12" s="72" t="s">
        <v>53</v>
      </c>
      <c r="N12" s="73" t="s">
        <v>54</v>
      </c>
      <c r="O12" s="73" t="s">
        <v>55</v>
      </c>
      <c r="P12" s="73">
        <v>0</v>
      </c>
      <c r="Q12" s="73">
        <v>1</v>
      </c>
      <c r="R12" s="73">
        <v>0</v>
      </c>
      <c r="S12" s="74">
        <f>R12/Q12</f>
        <v>0</v>
      </c>
      <c r="T12" s="75" t="s">
        <v>56</v>
      </c>
      <c r="U12" s="73" t="s">
        <v>57</v>
      </c>
      <c r="V12" s="76">
        <v>51304000</v>
      </c>
      <c r="W12" s="76">
        <v>0</v>
      </c>
      <c r="X12" s="74">
        <f>W12/V12</f>
        <v>0</v>
      </c>
      <c r="Y12" s="76" t="s">
        <v>58</v>
      </c>
      <c r="Z12" s="76" t="s">
        <v>59</v>
      </c>
      <c r="AA12" s="111" t="s">
        <v>131</v>
      </c>
      <c r="AB12" s="77" t="s">
        <v>60</v>
      </c>
      <c r="AC12" s="4"/>
    </row>
    <row r="13" spans="1:29" s="5" customFormat="1" ht="378" x14ac:dyDescent="0.25">
      <c r="A13" s="151" t="s">
        <v>61</v>
      </c>
      <c r="B13" s="153" t="s">
        <v>62</v>
      </c>
      <c r="C13" s="134">
        <v>11</v>
      </c>
      <c r="D13" s="134" t="s">
        <v>63</v>
      </c>
      <c r="E13" s="138">
        <v>0.72</v>
      </c>
      <c r="F13" s="138">
        <v>0.9</v>
      </c>
      <c r="G13" s="134" t="s">
        <v>64</v>
      </c>
      <c r="H13" s="134" t="s">
        <v>65</v>
      </c>
      <c r="I13" s="134" t="s">
        <v>66</v>
      </c>
      <c r="J13" s="134">
        <v>2</v>
      </c>
      <c r="K13" s="136">
        <v>4</v>
      </c>
      <c r="L13" s="147">
        <v>2020630010059</v>
      </c>
      <c r="M13" s="140" t="s">
        <v>67</v>
      </c>
      <c r="N13" s="140" t="s">
        <v>68</v>
      </c>
      <c r="O13" s="78" t="s">
        <v>69</v>
      </c>
      <c r="P13" s="78">
        <v>1</v>
      </c>
      <c r="Q13" s="78">
        <v>1</v>
      </c>
      <c r="R13" s="78">
        <v>0.66</v>
      </c>
      <c r="S13" s="79">
        <f t="shared" ref="S13:S22" si="0">R13/Q13</f>
        <v>0.66</v>
      </c>
      <c r="T13" s="80" t="s">
        <v>70</v>
      </c>
      <c r="U13" s="140" t="s">
        <v>57</v>
      </c>
      <c r="V13" s="81">
        <f>87406315+95000000</f>
        <v>182406315</v>
      </c>
      <c r="W13" s="81">
        <v>57360000</v>
      </c>
      <c r="X13" s="79">
        <f t="shared" ref="X13:X22" si="1">W13/V13</f>
        <v>0.31446279697059831</v>
      </c>
      <c r="Y13" s="82" t="s">
        <v>71</v>
      </c>
      <c r="Z13" s="82" t="s">
        <v>72</v>
      </c>
      <c r="AA13" s="112" t="s">
        <v>132</v>
      </c>
      <c r="AB13" s="83" t="s">
        <v>73</v>
      </c>
      <c r="AC13" s="4"/>
    </row>
    <row r="14" spans="1:29" s="5" customFormat="1" ht="409.5" x14ac:dyDescent="0.25">
      <c r="A14" s="152"/>
      <c r="B14" s="154"/>
      <c r="C14" s="135"/>
      <c r="D14" s="135"/>
      <c r="E14" s="139"/>
      <c r="F14" s="139"/>
      <c r="G14" s="135"/>
      <c r="H14" s="135"/>
      <c r="I14" s="135"/>
      <c r="J14" s="135"/>
      <c r="K14" s="137"/>
      <c r="L14" s="147"/>
      <c r="M14" s="140"/>
      <c r="N14" s="140"/>
      <c r="O14" s="78" t="s">
        <v>74</v>
      </c>
      <c r="P14" s="84">
        <v>0.9</v>
      </c>
      <c r="Q14" s="84">
        <v>1</v>
      </c>
      <c r="R14" s="84">
        <v>0.5</v>
      </c>
      <c r="S14" s="79">
        <f>R14/Q14</f>
        <v>0.5</v>
      </c>
      <c r="T14" s="80" t="s">
        <v>75</v>
      </c>
      <c r="U14" s="140"/>
      <c r="V14" s="81">
        <v>25688000</v>
      </c>
      <c r="W14" s="81">
        <v>0</v>
      </c>
      <c r="X14" s="79">
        <f>W14/V14</f>
        <v>0</v>
      </c>
      <c r="Y14" s="82" t="s">
        <v>71</v>
      </c>
      <c r="Z14" s="82" t="s">
        <v>76</v>
      </c>
      <c r="AA14" s="112" t="s">
        <v>77</v>
      </c>
      <c r="AB14" s="83" t="s">
        <v>78</v>
      </c>
      <c r="AC14" s="4"/>
    </row>
    <row r="15" spans="1:29" s="5" customFormat="1" ht="336" x14ac:dyDescent="0.25">
      <c r="A15" s="85" t="s">
        <v>61</v>
      </c>
      <c r="B15" s="86" t="s">
        <v>62</v>
      </c>
      <c r="C15" s="78">
        <v>11</v>
      </c>
      <c r="D15" s="80" t="s">
        <v>63</v>
      </c>
      <c r="E15" s="84">
        <v>0.72</v>
      </c>
      <c r="F15" s="84">
        <v>0.9</v>
      </c>
      <c r="G15" s="87" t="s">
        <v>64</v>
      </c>
      <c r="H15" s="87" t="s">
        <v>79</v>
      </c>
      <c r="I15" s="87" t="s">
        <v>80</v>
      </c>
      <c r="J15" s="78">
        <v>4</v>
      </c>
      <c r="K15" s="88">
        <v>4</v>
      </c>
      <c r="L15" s="147"/>
      <c r="M15" s="140"/>
      <c r="N15" s="140"/>
      <c r="O15" s="78" t="s">
        <v>81</v>
      </c>
      <c r="P15" s="78">
        <v>1</v>
      </c>
      <c r="Q15" s="78">
        <v>1</v>
      </c>
      <c r="R15" s="78">
        <f>12/36</f>
        <v>0.33333333333333331</v>
      </c>
      <c r="S15" s="79">
        <f t="shared" si="0"/>
        <v>0.33333333333333331</v>
      </c>
      <c r="T15" s="89" t="s">
        <v>82</v>
      </c>
      <c r="U15" s="140"/>
      <c r="V15" s="81">
        <f>11000000+16800000+25000000</f>
        <v>52800000</v>
      </c>
      <c r="W15" s="81">
        <f>750000+16800000</f>
        <v>17550000</v>
      </c>
      <c r="X15" s="79">
        <f t="shared" si="1"/>
        <v>0.33238636363636365</v>
      </c>
      <c r="Y15" s="82" t="s">
        <v>83</v>
      </c>
      <c r="Z15" s="82" t="s">
        <v>84</v>
      </c>
      <c r="AA15" s="112" t="s">
        <v>85</v>
      </c>
      <c r="AB15" s="83" t="s">
        <v>73</v>
      </c>
      <c r="AC15" s="4"/>
    </row>
    <row r="16" spans="1:29" s="5" customFormat="1" ht="224" x14ac:dyDescent="0.25">
      <c r="A16" s="85" t="s">
        <v>61</v>
      </c>
      <c r="B16" s="86" t="s">
        <v>62</v>
      </c>
      <c r="C16" s="78">
        <v>11</v>
      </c>
      <c r="D16" s="80" t="s">
        <v>63</v>
      </c>
      <c r="E16" s="84">
        <v>0.72</v>
      </c>
      <c r="F16" s="84">
        <v>0.9</v>
      </c>
      <c r="G16" s="87" t="s">
        <v>64</v>
      </c>
      <c r="H16" s="87" t="s">
        <v>86</v>
      </c>
      <c r="I16" s="87" t="s">
        <v>87</v>
      </c>
      <c r="J16" s="78">
        <v>4</v>
      </c>
      <c r="K16" s="88">
        <v>4</v>
      </c>
      <c r="L16" s="147"/>
      <c r="M16" s="140"/>
      <c r="N16" s="140"/>
      <c r="O16" s="78" t="s">
        <v>88</v>
      </c>
      <c r="P16" s="78">
        <v>1</v>
      </c>
      <c r="Q16" s="78">
        <v>1</v>
      </c>
      <c r="R16" s="78">
        <f>16/24</f>
        <v>0.66666666666666663</v>
      </c>
      <c r="S16" s="79">
        <f t="shared" si="0"/>
        <v>0.66666666666666663</v>
      </c>
      <c r="T16" s="89" t="s">
        <v>89</v>
      </c>
      <c r="U16" s="140"/>
      <c r="V16" s="81">
        <f>4000000+221000000+4000000+160000000</f>
        <v>389000000</v>
      </c>
      <c r="W16" s="81">
        <f>1310804+220000000-35280000</f>
        <v>186030804</v>
      </c>
      <c r="X16" s="79">
        <f t="shared" si="1"/>
        <v>0.4782282879177378</v>
      </c>
      <c r="Y16" s="82" t="s">
        <v>83</v>
      </c>
      <c r="Z16" s="82" t="s">
        <v>84</v>
      </c>
      <c r="AA16" s="112" t="s">
        <v>136</v>
      </c>
      <c r="AB16" s="83" t="s">
        <v>73</v>
      </c>
      <c r="AC16" s="4"/>
    </row>
    <row r="17" spans="1:29" s="5" customFormat="1" ht="409.5" x14ac:dyDescent="0.25">
      <c r="A17" s="85" t="s">
        <v>61</v>
      </c>
      <c r="B17" s="86" t="s">
        <v>62</v>
      </c>
      <c r="C17" s="78">
        <v>11</v>
      </c>
      <c r="D17" s="80" t="s">
        <v>63</v>
      </c>
      <c r="E17" s="84">
        <v>0.72</v>
      </c>
      <c r="F17" s="84">
        <v>0.9</v>
      </c>
      <c r="G17" s="87" t="s">
        <v>64</v>
      </c>
      <c r="H17" s="87" t="s">
        <v>90</v>
      </c>
      <c r="I17" s="87" t="s">
        <v>91</v>
      </c>
      <c r="J17" s="78">
        <v>4</v>
      </c>
      <c r="K17" s="88">
        <v>4</v>
      </c>
      <c r="L17" s="147"/>
      <c r="M17" s="140"/>
      <c r="N17" s="140"/>
      <c r="O17" s="78" t="s">
        <v>92</v>
      </c>
      <c r="P17" s="78">
        <v>1</v>
      </c>
      <c r="Q17" s="78">
        <v>1</v>
      </c>
      <c r="R17" s="78">
        <f>108/224</f>
        <v>0.48214285714285715</v>
      </c>
      <c r="S17" s="79">
        <f t="shared" si="0"/>
        <v>0.48214285714285715</v>
      </c>
      <c r="T17" s="89" t="s">
        <v>93</v>
      </c>
      <c r="U17" s="140"/>
      <c r="V17" s="81">
        <f>24000000+11040000+20914685+500000+1500000+480000+15180000+1000000+300000+15000000+10000000+58472000</f>
        <v>158386685</v>
      </c>
      <c r="W17" s="81">
        <f>24000000+11040000+10806000</f>
        <v>45846000</v>
      </c>
      <c r="X17" s="79">
        <f t="shared" si="1"/>
        <v>0.28945614967571298</v>
      </c>
      <c r="Y17" s="82" t="s">
        <v>83</v>
      </c>
      <c r="Z17" s="82" t="s">
        <v>84</v>
      </c>
      <c r="AA17" s="112" t="s">
        <v>94</v>
      </c>
      <c r="AB17" s="83" t="s">
        <v>73</v>
      </c>
      <c r="AC17" s="4"/>
    </row>
    <row r="18" spans="1:29" s="5" customFormat="1" ht="112" x14ac:dyDescent="0.25">
      <c r="A18" s="85" t="s">
        <v>61</v>
      </c>
      <c r="B18" s="86" t="s">
        <v>62</v>
      </c>
      <c r="C18" s="78">
        <v>11</v>
      </c>
      <c r="D18" s="80" t="s">
        <v>63</v>
      </c>
      <c r="E18" s="84">
        <v>0.72</v>
      </c>
      <c r="F18" s="84">
        <v>0.9</v>
      </c>
      <c r="G18" s="87" t="s">
        <v>64</v>
      </c>
      <c r="H18" s="87" t="s">
        <v>95</v>
      </c>
      <c r="I18" s="87" t="s">
        <v>96</v>
      </c>
      <c r="J18" s="78">
        <v>2</v>
      </c>
      <c r="K18" s="88">
        <v>4</v>
      </c>
      <c r="L18" s="147"/>
      <c r="M18" s="140"/>
      <c r="N18" s="140"/>
      <c r="O18" s="78" t="s">
        <v>97</v>
      </c>
      <c r="P18" s="78">
        <v>1</v>
      </c>
      <c r="Q18" s="78">
        <v>1</v>
      </c>
      <c r="R18" s="78">
        <f>3/6</f>
        <v>0.5</v>
      </c>
      <c r="S18" s="79">
        <f t="shared" si="0"/>
        <v>0.5</v>
      </c>
      <c r="T18" s="89" t="s">
        <v>70</v>
      </c>
      <c r="U18" s="140"/>
      <c r="V18" s="81">
        <v>2000000</v>
      </c>
      <c r="W18" s="81">
        <v>0</v>
      </c>
      <c r="X18" s="79">
        <f t="shared" si="1"/>
        <v>0</v>
      </c>
      <c r="Y18" s="81" t="s">
        <v>98</v>
      </c>
      <c r="Z18" s="81" t="s">
        <v>72</v>
      </c>
      <c r="AA18" s="112" t="s">
        <v>99</v>
      </c>
      <c r="AB18" s="83" t="s">
        <v>100</v>
      </c>
      <c r="AC18" s="4"/>
    </row>
    <row r="19" spans="1:29" s="5" customFormat="1" ht="140" x14ac:dyDescent="0.25">
      <c r="A19" s="85" t="s">
        <v>61</v>
      </c>
      <c r="B19" s="86" t="s">
        <v>62</v>
      </c>
      <c r="C19" s="78">
        <v>11</v>
      </c>
      <c r="D19" s="80" t="s">
        <v>63</v>
      </c>
      <c r="E19" s="84">
        <v>0.72</v>
      </c>
      <c r="F19" s="84">
        <v>0.9</v>
      </c>
      <c r="G19" s="87" t="s">
        <v>64</v>
      </c>
      <c r="H19" s="87" t="s">
        <v>101</v>
      </c>
      <c r="I19" s="87" t="s">
        <v>102</v>
      </c>
      <c r="J19" s="78">
        <v>2</v>
      </c>
      <c r="K19" s="88">
        <v>4</v>
      </c>
      <c r="L19" s="147"/>
      <c r="M19" s="140"/>
      <c r="N19" s="140"/>
      <c r="O19" s="78" t="s">
        <v>103</v>
      </c>
      <c r="P19" s="78">
        <v>1</v>
      </c>
      <c r="Q19" s="78">
        <v>1</v>
      </c>
      <c r="R19" s="78">
        <f>6/12</f>
        <v>0.5</v>
      </c>
      <c r="S19" s="79">
        <f t="shared" si="0"/>
        <v>0.5</v>
      </c>
      <c r="T19" s="89" t="s">
        <v>70</v>
      </c>
      <c r="U19" s="140"/>
      <c r="V19" s="81">
        <v>2000000</v>
      </c>
      <c r="W19" s="81">
        <v>0</v>
      </c>
      <c r="X19" s="79">
        <f t="shared" si="1"/>
        <v>0</v>
      </c>
      <c r="Y19" s="81" t="s">
        <v>98</v>
      </c>
      <c r="Z19" s="81" t="s">
        <v>72</v>
      </c>
      <c r="AA19" s="112" t="s">
        <v>104</v>
      </c>
      <c r="AB19" s="83" t="s">
        <v>100</v>
      </c>
      <c r="AC19" s="4"/>
    </row>
    <row r="20" spans="1:29" s="5" customFormat="1" ht="322" x14ac:dyDescent="0.25">
      <c r="A20" s="85" t="s">
        <v>61</v>
      </c>
      <c r="B20" s="86" t="s">
        <v>62</v>
      </c>
      <c r="C20" s="78">
        <v>11</v>
      </c>
      <c r="D20" s="80" t="s">
        <v>63</v>
      </c>
      <c r="E20" s="84">
        <v>0.72</v>
      </c>
      <c r="F20" s="84">
        <v>0.9</v>
      </c>
      <c r="G20" s="87" t="s">
        <v>64</v>
      </c>
      <c r="H20" s="87" t="s">
        <v>105</v>
      </c>
      <c r="I20" s="87" t="s">
        <v>106</v>
      </c>
      <c r="J20" s="78">
        <v>0</v>
      </c>
      <c r="K20" s="88">
        <v>1</v>
      </c>
      <c r="L20" s="147"/>
      <c r="M20" s="140"/>
      <c r="N20" s="140"/>
      <c r="O20" s="78" t="s">
        <v>107</v>
      </c>
      <c r="P20" s="78">
        <v>0</v>
      </c>
      <c r="Q20" s="84">
        <v>0.8</v>
      </c>
      <c r="R20" s="84">
        <v>0.33329999999999999</v>
      </c>
      <c r="S20" s="79">
        <f t="shared" si="0"/>
        <v>0.41662499999999997</v>
      </c>
      <c r="T20" s="89" t="s">
        <v>108</v>
      </c>
      <c r="U20" s="140"/>
      <c r="V20" s="81">
        <v>207340000</v>
      </c>
      <c r="W20" s="81">
        <v>0</v>
      </c>
      <c r="X20" s="79">
        <f t="shared" si="1"/>
        <v>0</v>
      </c>
      <c r="Y20" s="81" t="s">
        <v>98</v>
      </c>
      <c r="Z20" s="81" t="s">
        <v>109</v>
      </c>
      <c r="AA20" s="112" t="s">
        <v>133</v>
      </c>
      <c r="AB20" s="83" t="s">
        <v>60</v>
      </c>
      <c r="AC20" s="12"/>
    </row>
    <row r="21" spans="1:29" s="5" customFormat="1" ht="322" x14ac:dyDescent="0.25">
      <c r="A21" s="85" t="s">
        <v>61</v>
      </c>
      <c r="B21" s="86" t="s">
        <v>62</v>
      </c>
      <c r="C21" s="78">
        <v>11</v>
      </c>
      <c r="D21" s="80" t="s">
        <v>110</v>
      </c>
      <c r="E21" s="84">
        <v>0.5</v>
      </c>
      <c r="F21" s="84">
        <v>1</v>
      </c>
      <c r="G21" s="87" t="s">
        <v>111</v>
      </c>
      <c r="H21" s="87" t="s">
        <v>112</v>
      </c>
      <c r="I21" s="87" t="s">
        <v>113</v>
      </c>
      <c r="J21" s="78">
        <v>2</v>
      </c>
      <c r="K21" s="88">
        <v>4</v>
      </c>
      <c r="L21" s="147">
        <v>2020630010058</v>
      </c>
      <c r="M21" s="140" t="s">
        <v>114</v>
      </c>
      <c r="N21" s="140" t="s">
        <v>115</v>
      </c>
      <c r="O21" s="78" t="s">
        <v>113</v>
      </c>
      <c r="P21" s="78">
        <v>1</v>
      </c>
      <c r="Q21" s="78">
        <v>1</v>
      </c>
      <c r="R21" s="78">
        <v>0.57999999999999996</v>
      </c>
      <c r="S21" s="79">
        <f t="shared" si="0"/>
        <v>0.57999999999999996</v>
      </c>
      <c r="T21" s="89" t="s">
        <v>116</v>
      </c>
      <c r="U21" s="140" t="s">
        <v>57</v>
      </c>
      <c r="V21" s="81">
        <v>122300000</v>
      </c>
      <c r="W21" s="81">
        <v>62280000</v>
      </c>
      <c r="X21" s="79">
        <f t="shared" si="1"/>
        <v>0.50923957481602622</v>
      </c>
      <c r="Y21" s="81" t="s">
        <v>58</v>
      </c>
      <c r="Z21" s="81" t="s">
        <v>117</v>
      </c>
      <c r="AA21" s="112" t="s">
        <v>134</v>
      </c>
      <c r="AB21" s="83" t="s">
        <v>118</v>
      </c>
      <c r="AC21" s="4"/>
    </row>
    <row r="22" spans="1:29" s="5" customFormat="1" ht="224.5" thickBot="1" x14ac:dyDescent="0.3">
      <c r="A22" s="90" t="s">
        <v>61</v>
      </c>
      <c r="B22" s="91" t="s">
        <v>62</v>
      </c>
      <c r="C22" s="92">
        <v>11</v>
      </c>
      <c r="D22" s="93" t="s">
        <v>110</v>
      </c>
      <c r="E22" s="94">
        <v>0.5</v>
      </c>
      <c r="F22" s="94">
        <v>1</v>
      </c>
      <c r="G22" s="95" t="s">
        <v>111</v>
      </c>
      <c r="H22" s="95" t="s">
        <v>119</v>
      </c>
      <c r="I22" s="95" t="s">
        <v>120</v>
      </c>
      <c r="J22" s="92">
        <v>0</v>
      </c>
      <c r="K22" s="96">
        <v>1</v>
      </c>
      <c r="L22" s="186"/>
      <c r="M22" s="184"/>
      <c r="N22" s="184"/>
      <c r="O22" s="97" t="s">
        <v>121</v>
      </c>
      <c r="P22" s="97">
        <v>0</v>
      </c>
      <c r="Q22" s="97">
        <v>1</v>
      </c>
      <c r="R22" s="97">
        <v>0.55000000000000004</v>
      </c>
      <c r="S22" s="98">
        <f t="shared" si="0"/>
        <v>0.55000000000000004</v>
      </c>
      <c r="T22" s="99" t="s">
        <v>122</v>
      </c>
      <c r="U22" s="184"/>
      <c r="V22" s="100">
        <f>5369999600+30000000</f>
        <v>5399999600</v>
      </c>
      <c r="W22" s="100">
        <v>5360169600</v>
      </c>
      <c r="X22" s="98">
        <f t="shared" si="1"/>
        <v>0.99262407352770921</v>
      </c>
      <c r="Y22" s="100" t="s">
        <v>58</v>
      </c>
      <c r="Z22" s="100" t="s">
        <v>117</v>
      </c>
      <c r="AA22" s="113" t="s">
        <v>135</v>
      </c>
      <c r="AB22" s="101" t="s">
        <v>118</v>
      </c>
      <c r="AC22" s="4"/>
    </row>
    <row r="23" spans="1:29" ht="15" customHeight="1" thickBot="1" x14ac:dyDescent="0.3">
      <c r="A23" s="102" t="s">
        <v>123</v>
      </c>
      <c r="B23" s="103"/>
      <c r="C23" s="103"/>
      <c r="D23" s="103"/>
      <c r="E23" s="103"/>
      <c r="F23" s="103"/>
      <c r="G23" s="103"/>
      <c r="H23" s="103"/>
      <c r="I23" s="103"/>
      <c r="J23" s="103"/>
      <c r="K23" s="103"/>
      <c r="L23" s="104"/>
      <c r="M23" s="104"/>
      <c r="N23" s="104"/>
      <c r="O23" s="104"/>
      <c r="P23" s="104"/>
      <c r="Q23" s="104"/>
      <c r="R23" s="104"/>
      <c r="S23" s="105"/>
      <c r="T23" s="104"/>
      <c r="U23" s="106"/>
      <c r="V23" s="107">
        <f>SUM(V12:V22)</f>
        <v>6593224600</v>
      </c>
      <c r="W23" s="107">
        <f>SUM(W12:W22)</f>
        <v>5729236404</v>
      </c>
      <c r="X23" s="108">
        <f>W23/V23</f>
        <v>0.86895817321314972</v>
      </c>
      <c r="Y23" s="109"/>
      <c r="Z23" s="109"/>
      <c r="AA23" s="109"/>
      <c r="AB23" s="110"/>
    </row>
    <row r="24" spans="1:29" ht="15" hidden="1" customHeight="1" x14ac:dyDescent="0.25">
      <c r="A24" s="18"/>
      <c r="B24" s="19"/>
      <c r="C24" s="19"/>
      <c r="D24" s="19"/>
      <c r="E24" s="19"/>
      <c r="F24" s="19"/>
      <c r="G24" s="19"/>
      <c r="H24" s="19"/>
      <c r="I24" s="19"/>
      <c r="J24" s="19"/>
      <c r="K24" s="19"/>
      <c r="L24" s="19"/>
      <c r="M24" s="19"/>
      <c r="N24" s="19"/>
      <c r="O24" s="19"/>
      <c r="P24" s="19"/>
      <c r="Q24" s="19"/>
      <c r="R24" s="19"/>
      <c r="S24" s="32">
        <v>0</v>
      </c>
      <c r="T24" s="19"/>
      <c r="U24" s="19"/>
      <c r="V24" s="25"/>
      <c r="W24" s="25"/>
      <c r="X24" s="33">
        <v>0</v>
      </c>
      <c r="Y24" s="25"/>
      <c r="Z24" s="25"/>
      <c r="AA24" s="25"/>
      <c r="AB24" s="26"/>
    </row>
    <row r="25" spans="1:29" ht="15" hidden="1" customHeight="1" thickBot="1" x14ac:dyDescent="0.3">
      <c r="A25" s="18"/>
      <c r="B25" s="19"/>
      <c r="C25" s="19"/>
      <c r="D25" s="19"/>
      <c r="E25" s="19"/>
      <c r="F25" s="19"/>
      <c r="G25" s="19"/>
      <c r="H25" s="19"/>
      <c r="I25" s="19"/>
      <c r="J25" s="19"/>
      <c r="K25" s="19"/>
      <c r="L25" s="19"/>
      <c r="M25" s="19"/>
      <c r="N25" s="19"/>
      <c r="O25" s="19"/>
      <c r="P25" s="19"/>
      <c r="Q25" s="19"/>
      <c r="R25" s="19"/>
      <c r="S25" s="32">
        <v>1</v>
      </c>
      <c r="T25" s="19"/>
      <c r="U25" s="19"/>
      <c r="V25" s="25"/>
      <c r="W25" s="25"/>
      <c r="X25" s="33">
        <v>1</v>
      </c>
      <c r="Y25" s="25"/>
      <c r="Z25" s="25"/>
      <c r="AA25" s="25"/>
      <c r="AB25" s="26"/>
    </row>
    <row r="26" spans="1:29" x14ac:dyDescent="0.25">
      <c r="A26" s="27"/>
      <c r="B26" s="28"/>
      <c r="C26" s="29"/>
      <c r="D26" s="28"/>
      <c r="E26" s="29"/>
      <c r="F26" s="28"/>
      <c r="G26" s="29"/>
      <c r="H26" s="28"/>
      <c r="I26" s="29"/>
      <c r="J26" s="29"/>
      <c r="K26" s="28"/>
      <c r="L26" s="29"/>
      <c r="M26" s="28"/>
      <c r="N26" s="28"/>
      <c r="O26" s="28"/>
      <c r="P26" s="28"/>
      <c r="Q26" s="28"/>
      <c r="R26" s="28"/>
      <c r="S26" s="28"/>
      <c r="T26" s="28"/>
      <c r="U26" s="28"/>
      <c r="V26" s="28"/>
      <c r="W26" s="28"/>
      <c r="X26" s="28"/>
      <c r="Y26" s="28"/>
      <c r="Z26" s="28"/>
      <c r="AA26" s="28"/>
      <c r="AB26" s="17"/>
    </row>
    <row r="27" spans="1:29" ht="42.75" customHeight="1" x14ac:dyDescent="0.25">
      <c r="A27" s="45"/>
      <c r="B27" s="114"/>
      <c r="C27" s="115"/>
      <c r="D27" s="114"/>
      <c r="E27" s="115"/>
      <c r="F27" s="114"/>
      <c r="G27" s="114"/>
      <c r="H27" s="114"/>
      <c r="I27" s="114"/>
      <c r="J27" s="117" t="s">
        <v>124</v>
      </c>
      <c r="K27" s="117"/>
      <c r="L27" s="117"/>
      <c r="M27" s="117"/>
      <c r="N27" s="115"/>
      <c r="O27" s="185" t="s">
        <v>125</v>
      </c>
      <c r="P27" s="185"/>
      <c r="Q27" s="185"/>
      <c r="R27" s="117"/>
      <c r="S27" s="117"/>
      <c r="T27" s="114"/>
      <c r="U27" s="114"/>
      <c r="V27" s="114"/>
      <c r="W27" s="114"/>
      <c r="X27" s="114"/>
      <c r="Y27" s="114"/>
      <c r="Z27" s="114"/>
      <c r="AA27" s="114"/>
      <c r="AB27" s="46"/>
    </row>
    <row r="28" spans="1:29" x14ac:dyDescent="0.25">
      <c r="A28" s="45"/>
      <c r="B28" s="114"/>
      <c r="C28" s="115"/>
      <c r="D28" s="114"/>
      <c r="E28" s="115"/>
      <c r="F28" s="114"/>
      <c r="G28" s="114"/>
      <c r="H28" s="114"/>
      <c r="I28" s="114"/>
      <c r="J28" s="115"/>
      <c r="K28" s="114"/>
      <c r="L28" s="115"/>
      <c r="M28" s="114"/>
      <c r="N28" s="114"/>
      <c r="O28" s="114"/>
      <c r="P28" s="115"/>
      <c r="Q28" s="114"/>
      <c r="R28" s="114"/>
      <c r="S28" s="114"/>
      <c r="T28" s="114"/>
      <c r="U28" s="117"/>
      <c r="V28" s="13"/>
      <c r="W28" s="13"/>
      <c r="X28" s="13"/>
      <c r="Y28" s="13"/>
      <c r="Z28" s="13"/>
      <c r="AA28" s="13"/>
      <c r="AB28" s="46"/>
    </row>
    <row r="29" spans="1:29" hidden="1" x14ac:dyDescent="0.25">
      <c r="A29" s="45"/>
      <c r="B29" s="114"/>
      <c r="C29" s="115"/>
      <c r="D29" s="114"/>
      <c r="E29" s="115"/>
      <c r="F29" s="114"/>
      <c r="G29" s="114"/>
      <c r="H29" s="114"/>
      <c r="I29" s="114"/>
      <c r="J29" s="115"/>
      <c r="K29" s="114"/>
      <c r="L29" s="115"/>
      <c r="M29" s="114"/>
      <c r="N29" s="114"/>
      <c r="O29" s="114"/>
      <c r="P29" s="115"/>
      <c r="Q29" s="115"/>
      <c r="R29" s="115"/>
      <c r="S29" s="115"/>
      <c r="T29" s="115"/>
      <c r="U29" s="115"/>
      <c r="V29" s="114"/>
      <c r="W29" s="114"/>
      <c r="X29" s="114"/>
      <c r="Y29" s="114"/>
      <c r="Z29" s="114"/>
      <c r="AA29" s="114"/>
      <c r="AB29" s="14"/>
    </row>
    <row r="30" spans="1:29" hidden="1" x14ac:dyDescent="0.25">
      <c r="A30" s="45"/>
      <c r="B30" s="114"/>
      <c r="C30" s="115"/>
      <c r="D30" s="114"/>
      <c r="E30" s="115"/>
      <c r="F30" s="114"/>
      <c r="G30" s="114"/>
      <c r="H30" s="114"/>
      <c r="I30" s="114"/>
      <c r="J30" s="115"/>
      <c r="K30" s="114"/>
      <c r="L30" s="115"/>
      <c r="M30" s="114"/>
      <c r="N30" s="114"/>
      <c r="O30" s="114"/>
      <c r="P30" s="115"/>
      <c r="Q30" s="115"/>
      <c r="R30" s="115"/>
      <c r="S30" s="115"/>
      <c r="T30" s="115"/>
      <c r="U30" s="115"/>
      <c r="V30" s="114"/>
      <c r="W30" s="114"/>
      <c r="X30" s="114"/>
      <c r="Y30" s="114"/>
      <c r="Z30" s="114"/>
      <c r="AA30" s="114"/>
      <c r="AB30" s="14"/>
    </row>
    <row r="31" spans="1:29" ht="14.25" customHeight="1" thickBot="1" x14ac:dyDescent="0.3">
      <c r="A31" s="45"/>
      <c r="B31" s="114"/>
      <c r="C31" s="115"/>
      <c r="D31" s="114"/>
      <c r="E31" s="115"/>
      <c r="F31" s="114"/>
      <c r="G31" s="114"/>
      <c r="H31" s="114"/>
      <c r="I31" s="114"/>
      <c r="J31" s="15"/>
      <c r="K31" s="15"/>
      <c r="L31" s="15"/>
      <c r="M31" s="114"/>
      <c r="N31" s="114"/>
      <c r="O31" s="47"/>
      <c r="P31" s="15"/>
      <c r="Q31" s="115"/>
      <c r="R31" s="115"/>
      <c r="S31" s="115"/>
      <c r="T31" s="115"/>
      <c r="U31" s="115"/>
      <c r="V31" s="118"/>
      <c r="W31" s="118"/>
      <c r="X31" s="118"/>
      <c r="Y31" s="118"/>
      <c r="Z31" s="118"/>
      <c r="AA31" s="118"/>
      <c r="AB31" s="14"/>
    </row>
    <row r="32" spans="1:29" ht="25.5" customHeight="1" x14ac:dyDescent="0.25">
      <c r="A32" s="45"/>
      <c r="B32" s="114"/>
      <c r="C32" s="119"/>
      <c r="D32" s="114"/>
      <c r="E32" s="115"/>
      <c r="F32" s="114"/>
      <c r="G32" s="114"/>
      <c r="H32" s="114"/>
      <c r="I32" s="114"/>
      <c r="J32" s="120" t="s">
        <v>126</v>
      </c>
      <c r="K32" s="120"/>
      <c r="L32" s="120"/>
      <c r="M32" s="121"/>
      <c r="N32" s="121"/>
      <c r="O32" s="183" t="s">
        <v>127</v>
      </c>
      <c r="P32" s="183"/>
      <c r="Q32" s="183"/>
      <c r="R32" s="122"/>
      <c r="S32" s="122"/>
      <c r="T32" s="115"/>
      <c r="U32" s="115"/>
      <c r="V32" s="13"/>
      <c r="W32" s="13"/>
      <c r="X32" s="13"/>
      <c r="Y32" s="13"/>
      <c r="Z32" s="13"/>
      <c r="AA32" s="13"/>
      <c r="AB32" s="14"/>
    </row>
    <row r="33" spans="1:29" x14ac:dyDescent="0.25">
      <c r="A33" s="45"/>
      <c r="B33" s="114"/>
      <c r="C33" s="119"/>
      <c r="D33" s="114"/>
      <c r="E33" s="115"/>
      <c r="F33" s="114"/>
      <c r="G33" s="114"/>
      <c r="H33" s="114"/>
      <c r="I33" s="114"/>
      <c r="J33" s="123" t="s">
        <v>128</v>
      </c>
      <c r="K33" s="114"/>
      <c r="L33" s="124"/>
      <c r="M33" s="121"/>
      <c r="N33" s="121"/>
      <c r="O33" s="114" t="s">
        <v>129</v>
      </c>
      <c r="P33" s="114"/>
      <c r="Q33" s="115"/>
      <c r="R33" s="115"/>
      <c r="S33" s="115"/>
      <c r="T33" s="115"/>
      <c r="U33" s="115"/>
      <c r="V33" s="114"/>
      <c r="W33" s="114"/>
      <c r="X33" s="114"/>
      <c r="Y33" s="114"/>
      <c r="Z33" s="114"/>
      <c r="AA33" s="114"/>
      <c r="AB33" s="14"/>
    </row>
    <row r="34" spans="1:29" x14ac:dyDescent="0.25">
      <c r="A34" s="45"/>
      <c r="B34" s="114"/>
      <c r="C34" s="115"/>
      <c r="D34" s="114"/>
      <c r="E34" s="115"/>
      <c r="F34" s="114"/>
      <c r="G34" s="115"/>
      <c r="H34" s="114"/>
      <c r="I34" s="115"/>
      <c r="J34" s="115"/>
      <c r="K34" s="114"/>
      <c r="L34" s="115"/>
      <c r="M34" s="114"/>
      <c r="N34" s="115"/>
      <c r="O34" s="125"/>
      <c r="P34" s="115"/>
      <c r="Q34" s="115"/>
      <c r="R34" s="115"/>
      <c r="S34" s="115"/>
      <c r="T34" s="115"/>
      <c r="U34" s="115"/>
      <c r="V34" s="126"/>
      <c r="W34" s="126"/>
      <c r="X34" s="126"/>
      <c r="Y34" s="126"/>
      <c r="Z34" s="126"/>
      <c r="AA34" s="126"/>
      <c r="AB34" s="14"/>
    </row>
    <row r="35" spans="1:29" x14ac:dyDescent="0.25">
      <c r="A35" s="45"/>
      <c r="B35" s="114"/>
      <c r="C35" s="115"/>
      <c r="D35" s="114"/>
      <c r="E35" s="115"/>
      <c r="F35" s="114"/>
      <c r="G35" s="115"/>
      <c r="H35" s="114"/>
      <c r="I35" s="115"/>
      <c r="J35" s="115"/>
      <c r="K35" s="114"/>
      <c r="L35" s="115"/>
      <c r="M35" s="114"/>
      <c r="N35" s="115"/>
      <c r="O35" s="114"/>
      <c r="P35" s="115"/>
      <c r="Q35" s="115"/>
      <c r="R35" s="115"/>
      <c r="S35" s="115"/>
      <c r="T35" s="115"/>
      <c r="U35" s="115"/>
      <c r="V35" s="114"/>
      <c r="W35" s="114"/>
      <c r="X35" s="114"/>
      <c r="Y35" s="114"/>
      <c r="Z35" s="114"/>
      <c r="AA35" s="114"/>
      <c r="AB35" s="14"/>
      <c r="AC35" s="2"/>
    </row>
    <row r="36" spans="1:29" s="116" customFormat="1" ht="31.5" customHeight="1" thickBot="1" x14ac:dyDescent="0.3">
      <c r="A36" s="127" t="s">
        <v>130</v>
      </c>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9"/>
      <c r="AC36" s="115"/>
    </row>
  </sheetData>
  <protectedRanges>
    <protectedRange sqref="V12:V22" name="Rango5"/>
    <protectedRange sqref="T12:T22" name="Rango4"/>
    <protectedRange sqref="R12:R22" name="Rango1"/>
    <protectedRange sqref="W12:W22" name="Rango2"/>
    <protectedRange sqref="Y12:AA22" name="Rango3"/>
  </protectedRanges>
  <mergeCells count="66">
    <mergeCell ref="Y10:Y11"/>
    <mergeCell ref="Z10:Z11"/>
    <mergeCell ref="AA10:AA11"/>
    <mergeCell ref="AB10:AB11"/>
    <mergeCell ref="T10:T11"/>
    <mergeCell ref="U10:U11"/>
    <mergeCell ref="V10:V11"/>
    <mergeCell ref="W10:W11"/>
    <mergeCell ref="U21:U22"/>
    <mergeCell ref="A9:A11"/>
    <mergeCell ref="B9:B11"/>
    <mergeCell ref="C9:C11"/>
    <mergeCell ref="G9:G11"/>
    <mergeCell ref="H9:H11"/>
    <mergeCell ref="D10:D11"/>
    <mergeCell ref="E10:E11"/>
    <mergeCell ref="F10:F11"/>
    <mergeCell ref="I10:I11"/>
    <mergeCell ref="J10:J11"/>
    <mergeCell ref="K10:K11"/>
    <mergeCell ref="L10:L11"/>
    <mergeCell ref="M10:M11"/>
    <mergeCell ref="N10:N11"/>
    <mergeCell ref="O10:O11"/>
    <mergeCell ref="O32:Q32"/>
    <mergeCell ref="M21:M22"/>
    <mergeCell ref="O27:Q27"/>
    <mergeCell ref="N21:N22"/>
    <mergeCell ref="L21:L22"/>
    <mergeCell ref="A1:B4"/>
    <mergeCell ref="L6:AB6"/>
    <mergeCell ref="C3:AA3"/>
    <mergeCell ref="C4:AA4"/>
    <mergeCell ref="A5:G5"/>
    <mergeCell ref="C1:AA1"/>
    <mergeCell ref="H5:M5"/>
    <mergeCell ref="N5:AB5"/>
    <mergeCell ref="A6:J6"/>
    <mergeCell ref="P10:P11"/>
    <mergeCell ref="Q10:Q11"/>
    <mergeCell ref="R10:R11"/>
    <mergeCell ref="R8:S8"/>
    <mergeCell ref="T8:X8"/>
    <mergeCell ref="A8:K8"/>
    <mergeCell ref="M13:M20"/>
    <mergeCell ref="L13:L20"/>
    <mergeCell ref="N13:N20"/>
    <mergeCell ref="I9:K9"/>
    <mergeCell ref="A13:A14"/>
    <mergeCell ref="B13:B14"/>
    <mergeCell ref="A36:AB36"/>
    <mergeCell ref="Y8:Z8"/>
    <mergeCell ref="A7:G7"/>
    <mergeCell ref="L8:N8"/>
    <mergeCell ref="H13:H14"/>
    <mergeCell ref="I13:I14"/>
    <mergeCell ref="J13:J14"/>
    <mergeCell ref="K13:K14"/>
    <mergeCell ref="C13:C14"/>
    <mergeCell ref="D13:D14"/>
    <mergeCell ref="E13:E14"/>
    <mergeCell ref="F13:F14"/>
    <mergeCell ref="G13:G14"/>
    <mergeCell ref="U13:U20"/>
    <mergeCell ref="O8:Q8"/>
    <mergeCell ref="D9:F9"/>
  </mergeCells>
  <conditionalFormatting sqref="S12:S25">
    <cfRule type="colorScale" priority="2">
      <colorScale>
        <cfvo type="percent" val="25"/>
        <cfvo type="percent" val="50"/>
        <cfvo type="percent" val="100"/>
        <color rgb="FFFF0000"/>
        <color rgb="FFFFFF00"/>
        <color rgb="FF92D050"/>
      </colorScale>
    </cfRule>
    <cfRule type="colorScale" priority="5">
      <colorScale>
        <cfvo type="percent" val="0"/>
        <cfvo type="percent" val="25"/>
        <cfvo type="percent" val="100"/>
        <color rgb="FFFF0000"/>
        <color rgb="FFFFFF00"/>
        <color rgb="FF92D050"/>
      </colorScale>
    </cfRule>
  </conditionalFormatting>
  <conditionalFormatting sqref="X12:X25">
    <cfRule type="colorScale" priority="1">
      <colorScale>
        <cfvo type="percent" val="25"/>
        <cfvo type="percent" val="50"/>
        <cfvo type="percent" val="100"/>
        <color rgb="FFFF0000"/>
        <color rgb="FFFFFF00"/>
        <color rgb="FF92D050"/>
      </colorScale>
    </cfRule>
    <cfRule type="colorScale" priority="6">
      <colorScale>
        <cfvo type="percent" val="0"/>
        <cfvo type="percent" val="25"/>
        <cfvo type="percent" val="100"/>
        <color rgb="FFFF0000"/>
        <color rgb="FFFFFF00"/>
        <color rgb="FF92D050"/>
      </colorScale>
    </cfRule>
  </conditionalFormatting>
  <printOptions horizontalCentered="1"/>
  <pageMargins left="0.39370078740157499" right="0.393700787" top="0.393700787" bottom="0.393700787" header="0.27559055118110198" footer="0.31496062992126"/>
  <pageSetup paperSize="5" scale="22" firstPageNumber="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68567-31BA-4D27-AEEB-438BC722FF33}">
  <dimension ref="A1:J20"/>
  <sheetViews>
    <sheetView workbookViewId="0">
      <selection activeCell="H3" sqref="H3"/>
    </sheetView>
  </sheetViews>
  <sheetFormatPr baseColWidth="10" defaultRowHeight="15.5" x14ac:dyDescent="0.25"/>
  <cols>
    <col min="1" max="1" width="23.6328125" style="44" customWidth="1"/>
    <col min="2" max="2" width="33.6328125" style="44" customWidth="1"/>
    <col min="3" max="3" width="21" style="44" hidden="1" customWidth="1"/>
    <col min="4" max="5" width="21.26953125" style="44" hidden="1" customWidth="1"/>
    <col min="6" max="6" width="23.26953125" style="44" customWidth="1"/>
    <col min="7" max="7" width="19.1796875" style="16" customWidth="1"/>
    <col min="8" max="8" width="19.7265625" style="16" customWidth="1"/>
    <col min="9" max="9" width="22.7265625" style="16" customWidth="1"/>
  </cols>
  <sheetData>
    <row r="1" spans="1:9" ht="65.5" thickBot="1" x14ac:dyDescent="0.3">
      <c r="A1" s="198" t="s">
        <v>29</v>
      </c>
      <c r="B1" s="198" t="s">
        <v>31</v>
      </c>
      <c r="C1" s="198" t="s">
        <v>32</v>
      </c>
      <c r="D1" s="198" t="s">
        <v>33</v>
      </c>
      <c r="E1" s="196" t="s">
        <v>34</v>
      </c>
      <c r="F1" s="41" t="s">
        <v>35</v>
      </c>
      <c r="G1" s="194" t="s">
        <v>38</v>
      </c>
      <c r="H1" s="196" t="s">
        <v>39</v>
      </c>
      <c r="I1" s="23" t="s">
        <v>35</v>
      </c>
    </row>
    <row r="2" spans="1:9" ht="42" customHeight="1" thickBot="1" x14ac:dyDescent="0.3">
      <c r="A2" s="199"/>
      <c r="B2" s="199"/>
      <c r="C2" s="199"/>
      <c r="D2" s="199"/>
      <c r="E2" s="197"/>
      <c r="F2" s="41" t="s">
        <v>44</v>
      </c>
      <c r="G2" s="195"/>
      <c r="H2" s="197"/>
      <c r="I2" s="23" t="s">
        <v>45</v>
      </c>
    </row>
    <row r="3" spans="1:9" ht="108.5" x14ac:dyDescent="0.25">
      <c r="A3" s="7" t="s">
        <v>53</v>
      </c>
      <c r="B3" s="8" t="s">
        <v>55</v>
      </c>
      <c r="C3" s="8">
        <v>0</v>
      </c>
      <c r="D3" s="8">
        <v>1</v>
      </c>
      <c r="E3" s="8">
        <v>0</v>
      </c>
      <c r="F3" s="30">
        <f>E3/D3</f>
        <v>0</v>
      </c>
      <c r="G3" s="9">
        <v>51304000</v>
      </c>
      <c r="H3" s="9">
        <v>0</v>
      </c>
      <c r="I3" s="30">
        <f>H3/G3</f>
        <v>0</v>
      </c>
    </row>
    <row r="4" spans="1:9" ht="62" x14ac:dyDescent="0.25">
      <c r="A4" s="192" t="s">
        <v>67</v>
      </c>
      <c r="B4" s="42" t="s">
        <v>69</v>
      </c>
      <c r="C4" s="42">
        <v>1</v>
      </c>
      <c r="D4" s="42">
        <v>1</v>
      </c>
      <c r="E4" s="42">
        <v>0.66</v>
      </c>
      <c r="F4" s="31">
        <f t="shared" ref="F4:F13" si="0">E4/D4</f>
        <v>0.66</v>
      </c>
      <c r="G4" s="11">
        <f>87406315+95000000</f>
        <v>182406315</v>
      </c>
      <c r="H4" s="11">
        <v>57360000</v>
      </c>
      <c r="I4" s="31">
        <f t="shared" ref="I4:I13" si="1">H4/G4</f>
        <v>0.31446279697059831</v>
      </c>
    </row>
    <row r="5" spans="1:9" ht="31" x14ac:dyDescent="0.25">
      <c r="A5" s="192"/>
      <c r="B5" s="42" t="s">
        <v>74</v>
      </c>
      <c r="C5" s="6">
        <v>0.9</v>
      </c>
      <c r="D5" s="6">
        <v>1</v>
      </c>
      <c r="E5" s="6">
        <v>0.5</v>
      </c>
      <c r="F5" s="31">
        <f>E5/D5</f>
        <v>0.5</v>
      </c>
      <c r="G5" s="11">
        <v>25688000</v>
      </c>
      <c r="H5" s="11">
        <v>0</v>
      </c>
      <c r="I5" s="31">
        <f>H5/G5</f>
        <v>0</v>
      </c>
    </row>
    <row r="6" spans="1:9" ht="62" x14ac:dyDescent="0.25">
      <c r="A6" s="192"/>
      <c r="B6" s="42" t="s">
        <v>81</v>
      </c>
      <c r="C6" s="42">
        <v>1</v>
      </c>
      <c r="D6" s="42">
        <v>1</v>
      </c>
      <c r="E6" s="42">
        <f>12/36</f>
        <v>0.33333333333333331</v>
      </c>
      <c r="F6" s="31">
        <f t="shared" si="0"/>
        <v>0.33333333333333331</v>
      </c>
      <c r="G6" s="11">
        <f>11000000+16800000+25000000</f>
        <v>52800000</v>
      </c>
      <c r="H6" s="11">
        <f>750000+16800000</f>
        <v>17550000</v>
      </c>
      <c r="I6" s="31">
        <f t="shared" si="1"/>
        <v>0.33238636363636365</v>
      </c>
    </row>
    <row r="7" spans="1:9" ht="62" x14ac:dyDescent="0.25">
      <c r="A7" s="192"/>
      <c r="B7" s="42" t="s">
        <v>88</v>
      </c>
      <c r="C7" s="42">
        <v>1</v>
      </c>
      <c r="D7" s="42">
        <v>1</v>
      </c>
      <c r="E7" s="42">
        <f>16/24</f>
        <v>0.66666666666666663</v>
      </c>
      <c r="F7" s="31">
        <f t="shared" si="0"/>
        <v>0.66666666666666663</v>
      </c>
      <c r="G7" s="11">
        <f>4000000+221000000+4000000+160000000</f>
        <v>389000000</v>
      </c>
      <c r="H7" s="11">
        <f>1310804+220000000-35280000</f>
        <v>186030804</v>
      </c>
      <c r="I7" s="31">
        <f t="shared" si="1"/>
        <v>0.4782282879177378</v>
      </c>
    </row>
    <row r="8" spans="1:9" ht="77.5" x14ac:dyDescent="0.25">
      <c r="A8" s="192"/>
      <c r="B8" s="42" t="s">
        <v>92</v>
      </c>
      <c r="C8" s="42">
        <v>1</v>
      </c>
      <c r="D8" s="42">
        <v>1</v>
      </c>
      <c r="E8" s="42">
        <f>108/224</f>
        <v>0.48214285714285715</v>
      </c>
      <c r="F8" s="31">
        <f t="shared" si="0"/>
        <v>0.48214285714285715</v>
      </c>
      <c r="G8" s="11">
        <f>24000000+11040000+20914685+500000+1500000+480000+15180000+1000000+300000+15000000+10000000+58472000</f>
        <v>158386685</v>
      </c>
      <c r="H8" s="11">
        <f>24000000+11040000+10806000</f>
        <v>45846000</v>
      </c>
      <c r="I8" s="31">
        <f t="shared" si="1"/>
        <v>0.28945614967571298</v>
      </c>
    </row>
    <row r="9" spans="1:9" ht="62" x14ac:dyDescent="0.25">
      <c r="A9" s="192"/>
      <c r="B9" s="42" t="s">
        <v>97</v>
      </c>
      <c r="C9" s="42">
        <v>1</v>
      </c>
      <c r="D9" s="42">
        <v>1</v>
      </c>
      <c r="E9" s="42">
        <f>3/6</f>
        <v>0.5</v>
      </c>
      <c r="F9" s="31">
        <f t="shared" si="0"/>
        <v>0.5</v>
      </c>
      <c r="G9" s="11">
        <v>2000000</v>
      </c>
      <c r="H9" s="11">
        <v>0</v>
      </c>
      <c r="I9" s="31">
        <f t="shared" si="1"/>
        <v>0</v>
      </c>
    </row>
    <row r="10" spans="1:9" ht="62" x14ac:dyDescent="0.25">
      <c r="A10" s="192"/>
      <c r="B10" s="42" t="s">
        <v>103</v>
      </c>
      <c r="C10" s="42">
        <v>1</v>
      </c>
      <c r="D10" s="42">
        <v>1</v>
      </c>
      <c r="E10" s="42">
        <f>6/12</f>
        <v>0.5</v>
      </c>
      <c r="F10" s="31">
        <f t="shared" si="0"/>
        <v>0.5</v>
      </c>
      <c r="G10" s="11">
        <v>2000000</v>
      </c>
      <c r="H10" s="11">
        <v>0</v>
      </c>
      <c r="I10" s="31">
        <f t="shared" si="1"/>
        <v>0</v>
      </c>
    </row>
    <row r="11" spans="1:9" ht="124" x14ac:dyDescent="0.25">
      <c r="A11" s="192"/>
      <c r="B11" s="42" t="s">
        <v>107</v>
      </c>
      <c r="C11" s="42">
        <v>0</v>
      </c>
      <c r="D11" s="6">
        <v>0.8</v>
      </c>
      <c r="E11" s="6">
        <v>0.33329999999999999</v>
      </c>
      <c r="F11" s="31">
        <f t="shared" si="0"/>
        <v>0.41662499999999997</v>
      </c>
      <c r="G11" s="11">
        <v>207340000</v>
      </c>
      <c r="H11" s="11">
        <v>0</v>
      </c>
      <c r="I11" s="31">
        <f t="shared" si="1"/>
        <v>0</v>
      </c>
    </row>
    <row r="12" spans="1:9" ht="62" x14ac:dyDescent="0.25">
      <c r="A12" s="192" t="s">
        <v>114</v>
      </c>
      <c r="B12" s="42" t="s">
        <v>113</v>
      </c>
      <c r="C12" s="42">
        <v>1</v>
      </c>
      <c r="D12" s="42">
        <v>1</v>
      </c>
      <c r="E12" s="42">
        <v>0.57999999999999996</v>
      </c>
      <c r="F12" s="31">
        <f t="shared" si="0"/>
        <v>0.57999999999999996</v>
      </c>
      <c r="G12" s="11">
        <v>122300000</v>
      </c>
      <c r="H12" s="11">
        <v>62280000</v>
      </c>
      <c r="I12" s="31">
        <f t="shared" si="1"/>
        <v>0.50923957481602622</v>
      </c>
    </row>
    <row r="13" spans="1:9" ht="47" thickBot="1" x14ac:dyDescent="0.3">
      <c r="A13" s="193"/>
      <c r="B13" s="43" t="s">
        <v>121</v>
      </c>
      <c r="C13" s="43">
        <v>0</v>
      </c>
      <c r="D13" s="43">
        <v>1</v>
      </c>
      <c r="E13" s="43">
        <v>0.55000000000000004</v>
      </c>
      <c r="F13" s="38">
        <f t="shared" si="0"/>
        <v>0.55000000000000004</v>
      </c>
      <c r="G13" s="20">
        <f>5369999600+30000000</f>
        <v>5399999600</v>
      </c>
      <c r="H13" s="20">
        <v>5360169600</v>
      </c>
      <c r="I13" s="38">
        <f t="shared" si="1"/>
        <v>0.99262407352770921</v>
      </c>
    </row>
    <row r="14" spans="1:9" ht="16" thickBot="1" x14ac:dyDescent="0.3">
      <c r="A14" s="34"/>
      <c r="B14" s="34"/>
      <c r="C14" s="34"/>
      <c r="D14" s="34"/>
      <c r="E14" s="34"/>
      <c r="F14" s="35"/>
      <c r="G14" s="36">
        <f>SUM(G3:G13)</f>
        <v>6593224600</v>
      </c>
      <c r="H14" s="36">
        <f>SUM(H3:H13)</f>
        <v>5729236404</v>
      </c>
      <c r="I14" s="37">
        <f>H14/G14</f>
        <v>0.86895817321314972</v>
      </c>
    </row>
    <row r="15" spans="1:9" x14ac:dyDescent="0.25">
      <c r="A15" s="19"/>
      <c r="B15" s="19"/>
      <c r="C15" s="19"/>
      <c r="D15" s="19"/>
      <c r="E15" s="19"/>
      <c r="F15" s="32">
        <v>0</v>
      </c>
      <c r="G15" s="25"/>
      <c r="H15" s="25"/>
      <c r="I15" s="33">
        <v>0</v>
      </c>
    </row>
    <row r="16" spans="1:9" x14ac:dyDescent="0.25">
      <c r="A16" s="19"/>
      <c r="B16" s="19"/>
      <c r="C16" s="19"/>
      <c r="D16" s="19"/>
      <c r="E16" s="19"/>
      <c r="F16" s="32">
        <v>1</v>
      </c>
      <c r="G16" s="25"/>
      <c r="H16" s="25"/>
      <c r="I16" s="33">
        <v>1</v>
      </c>
    </row>
    <row r="18" spans="2:10" ht="62" x14ac:dyDescent="0.25">
      <c r="B18" s="10" t="s">
        <v>53</v>
      </c>
      <c r="C18" s="42"/>
      <c r="D18" s="42"/>
      <c r="E18" s="42"/>
      <c r="F18" s="42">
        <v>1</v>
      </c>
      <c r="G18" s="31">
        <v>0</v>
      </c>
      <c r="H18" s="11">
        <v>51304000</v>
      </c>
      <c r="I18" s="11">
        <v>0</v>
      </c>
      <c r="J18" s="48">
        <f>I18/H18</f>
        <v>0</v>
      </c>
    </row>
    <row r="19" spans="2:10" ht="46.5" x14ac:dyDescent="0.25">
      <c r="B19" s="10" t="s">
        <v>67</v>
      </c>
      <c r="C19" s="42"/>
      <c r="D19" s="42"/>
      <c r="E19" s="42"/>
      <c r="F19" s="42">
        <v>8</v>
      </c>
      <c r="G19" s="31">
        <v>0.50729999999999997</v>
      </c>
      <c r="H19" s="11">
        <v>1019621000</v>
      </c>
      <c r="I19" s="11">
        <v>306786804</v>
      </c>
      <c r="J19" s="48">
        <f t="shared" ref="J19:J20" si="2">I19/H19</f>
        <v>0.30088317521902747</v>
      </c>
    </row>
    <row r="20" spans="2:10" ht="46.5" x14ac:dyDescent="0.25">
      <c r="B20" s="10" t="s">
        <v>114</v>
      </c>
      <c r="C20" s="42"/>
      <c r="D20" s="42"/>
      <c r="E20" s="42"/>
      <c r="F20" s="42">
        <v>2</v>
      </c>
      <c r="G20" s="31">
        <v>0.56499999999999995</v>
      </c>
      <c r="H20" s="11">
        <v>5522299600</v>
      </c>
      <c r="I20" s="11">
        <v>5422449600</v>
      </c>
      <c r="J20" s="48">
        <f t="shared" si="2"/>
        <v>0.98191876442198101</v>
      </c>
    </row>
  </sheetData>
  <protectedRanges>
    <protectedRange sqref="G3:G13" name="Rango5"/>
    <protectedRange sqref="E3:E13" name="Rango1"/>
    <protectedRange sqref="H3:H13" name="Rango2"/>
  </protectedRanges>
  <mergeCells count="9">
    <mergeCell ref="A12:A13"/>
    <mergeCell ref="G1:G2"/>
    <mergeCell ref="H1:H2"/>
    <mergeCell ref="A4:A11"/>
    <mergeCell ref="A1:A2"/>
    <mergeCell ref="B1:B2"/>
    <mergeCell ref="C1:C2"/>
    <mergeCell ref="D1:D2"/>
    <mergeCell ref="E1:E2"/>
  </mergeCells>
  <conditionalFormatting sqref="F3:F16">
    <cfRule type="colorScale" priority="2">
      <colorScale>
        <cfvo type="percent" val="25"/>
        <cfvo type="percent" val="50"/>
        <cfvo type="percent" val="100"/>
        <color rgb="FFFF0000"/>
        <color rgb="FFFFFF00"/>
        <color rgb="FF92D050"/>
      </colorScale>
    </cfRule>
    <cfRule type="colorScale" priority="3">
      <colorScale>
        <cfvo type="percent" val="0"/>
        <cfvo type="percent" val="25"/>
        <cfvo type="percent" val="100"/>
        <color rgb="FFFF0000"/>
        <color rgb="FFFFFF00"/>
        <color rgb="FF92D050"/>
      </colorScale>
    </cfRule>
  </conditionalFormatting>
  <conditionalFormatting sqref="I3:I16">
    <cfRule type="colorScale" priority="1">
      <colorScale>
        <cfvo type="percent" val="25"/>
        <cfvo type="percent" val="50"/>
        <cfvo type="percent" val="100"/>
        <color rgb="FFFF0000"/>
        <color rgb="FFFFFF00"/>
        <color rgb="FF92D050"/>
      </colorScale>
    </cfRule>
    <cfRule type="colorScale" priority="4">
      <colorScale>
        <cfvo type="percent" val="0"/>
        <cfvo type="percent" val="25"/>
        <cfvo type="percent" val="100"/>
        <color rgb="FFFF0000"/>
        <color rgb="FFFFFF00"/>
        <color rgb="FF92D050"/>
      </colorScale>
    </cfRule>
  </conditionalFormatting>
  <pageMargins left="0.7" right="0.7" top="0.75" bottom="0.75" header="0.3" footer="0.3"/>
  <pageSetup paperSize="14"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SEG_PLANACCION_2022_2T</vt:lpstr>
      <vt:lpstr>CONSOLIDADO</vt:lpstr>
      <vt:lpstr>SEG_PLANACCION_2022_2T!Área_de_impresión</vt:lpstr>
      <vt:lpstr>SEG_PLANACCION_2022_2T!Títulos_a_imprimir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Juliana</cp:lastModifiedBy>
  <cp:revision/>
  <cp:lastPrinted>2022-08-30T23:44:05Z</cp:lastPrinted>
  <dcterms:created xsi:type="dcterms:W3CDTF">2012-06-01T17:13:38Z</dcterms:created>
  <dcterms:modified xsi:type="dcterms:W3CDTF">2022-08-31T00:48:44Z</dcterms:modified>
  <cp:category/>
  <cp:contentStatus/>
</cp:coreProperties>
</file>