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D:\SEG_PLAN_ACCION_1T\"/>
    </mc:Choice>
  </mc:AlternateContent>
  <xr:revisionPtr revIDLastSave="0" documentId="13_ncr:1_{3B81FA26-B45A-415B-931B-347BDA549E64}" xr6:coauthVersionLast="47" xr6:coauthVersionMax="47" xr10:uidLastSave="{00000000-0000-0000-0000-000000000000}"/>
  <bookViews>
    <workbookView xWindow="-110" yWindow="-110" windowWidth="19420" windowHeight="10420" tabRatio="493" xr2:uid="{00000000-000D-0000-FFFF-FFFF00000000}"/>
  </bookViews>
  <sheets>
    <sheet name="SEG_PA_EDUCACIÓN_1T_2022" sheetId="3" r:id="rId1"/>
  </sheets>
  <definedNames>
    <definedName name="_xlnm._FilterDatabase" localSheetId="0" hidden="1">SEG_PA_EDUCACIÓN_1T_2022!$A$11:$AH$158</definedName>
    <definedName name="_xlnm.Print_Area" localSheetId="0">SEG_PA_EDUCACIÓN_1T_2022!$A$1:$AC$168</definedName>
    <definedName name="_xlnm.Print_Titles" localSheetId="0">SEG_PA_EDUCACIÓN_1T_2022!$1:$10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153" i="3" l="1"/>
  <c r="Y153" i="3" s="1"/>
  <c r="S153" i="3"/>
  <c r="X152" i="3"/>
  <c r="Y152" i="3" s="1"/>
  <c r="S152" i="3"/>
  <c r="S151" i="3"/>
  <c r="Y150" i="3"/>
  <c r="S150" i="3"/>
  <c r="S149" i="3"/>
  <c r="W148" i="3"/>
  <c r="X148" i="3" s="1"/>
  <c r="Y148" i="3" s="1"/>
  <c r="S148" i="3"/>
  <c r="Y147" i="3"/>
  <c r="S147" i="3"/>
  <c r="Y146" i="3"/>
  <c r="S146" i="3"/>
  <c r="Y145" i="3"/>
  <c r="S145" i="3"/>
  <c r="W144" i="3"/>
  <c r="Y144" i="3" s="1"/>
  <c r="S144" i="3"/>
  <c r="Y143" i="3"/>
  <c r="S143" i="3"/>
  <c r="X142" i="3"/>
  <c r="W142" i="3"/>
  <c r="Y142" i="3" s="1"/>
  <c r="S142" i="3"/>
  <c r="X141" i="3"/>
  <c r="W141" i="3"/>
  <c r="S141" i="3"/>
  <c r="Y140" i="3"/>
  <c r="X140" i="3"/>
  <c r="S140" i="3"/>
  <c r="X139" i="3"/>
  <c r="Y139" i="3" s="1"/>
  <c r="W139" i="3"/>
  <c r="S139" i="3"/>
  <c r="X138" i="3"/>
  <c r="W138" i="3"/>
  <c r="S138" i="3"/>
  <c r="X137" i="3"/>
  <c r="W137" i="3"/>
  <c r="S137" i="3"/>
  <c r="X136" i="3"/>
  <c r="Y136" i="3" s="1"/>
  <c r="W136" i="3"/>
  <c r="S136" i="3"/>
  <c r="Y135" i="3"/>
  <c r="S135" i="3"/>
  <c r="Y134" i="3"/>
  <c r="S134" i="3"/>
  <c r="Y133" i="3"/>
  <c r="S133" i="3"/>
  <c r="Y132" i="3"/>
  <c r="S132" i="3"/>
  <c r="Y131" i="3"/>
  <c r="S131" i="3"/>
  <c r="Y130" i="3"/>
  <c r="S130" i="3"/>
  <c r="X129" i="3"/>
  <c r="S129" i="3"/>
  <c r="Y128" i="3"/>
  <c r="S128" i="3"/>
  <c r="S127" i="3"/>
  <c r="Y126" i="3"/>
  <c r="S126" i="3"/>
  <c r="Y125" i="3"/>
  <c r="S125" i="3"/>
  <c r="S124" i="3"/>
  <c r="Y123" i="3"/>
  <c r="S123" i="3"/>
  <c r="S122" i="3"/>
  <c r="Y121" i="3"/>
  <c r="S121" i="3"/>
  <c r="S120" i="3"/>
  <c r="Y119" i="3"/>
  <c r="S119" i="3"/>
  <c r="S118" i="3"/>
  <c r="Y117" i="3"/>
  <c r="S117" i="3"/>
  <c r="S116" i="3"/>
  <c r="Y115" i="3"/>
  <c r="S115" i="3"/>
  <c r="S114" i="3"/>
  <c r="Y113" i="3"/>
  <c r="S113" i="3"/>
  <c r="S112" i="3"/>
  <c r="Y111" i="3"/>
  <c r="S111" i="3"/>
  <c r="S110" i="3"/>
  <c r="Y109" i="3"/>
  <c r="S109" i="3"/>
  <c r="S108" i="3"/>
  <c r="Y107" i="3"/>
  <c r="S107" i="3"/>
  <c r="W106" i="3"/>
  <c r="Y106" i="3" s="1"/>
  <c r="S106" i="3"/>
  <c r="W105" i="3"/>
  <c r="Y105" i="3" s="1"/>
  <c r="S105" i="3"/>
  <c r="S104" i="3"/>
  <c r="Y103" i="3"/>
  <c r="S103" i="3"/>
  <c r="Y102" i="3"/>
  <c r="S102" i="3"/>
  <c r="Y101" i="3"/>
  <c r="S101" i="3"/>
  <c r="S100" i="3"/>
  <c r="W99" i="3"/>
  <c r="Y99" i="3" s="1"/>
  <c r="S99" i="3"/>
  <c r="S98" i="3"/>
  <c r="W97" i="3"/>
  <c r="Y97" i="3" s="1"/>
  <c r="S97" i="3"/>
  <c r="S96" i="3"/>
  <c r="Y95" i="3"/>
  <c r="S95" i="3"/>
  <c r="Y94" i="3"/>
  <c r="S94" i="3"/>
  <c r="Y93" i="3"/>
  <c r="S93" i="3"/>
  <c r="S92" i="3"/>
  <c r="W91" i="3"/>
  <c r="Y91" i="3" s="1"/>
  <c r="S91" i="3"/>
  <c r="S90" i="3"/>
  <c r="W89" i="3"/>
  <c r="Y89" i="3" s="1"/>
  <c r="S89" i="3"/>
  <c r="Y88" i="3"/>
  <c r="S88" i="3"/>
  <c r="S87" i="3"/>
  <c r="Y86" i="3"/>
  <c r="S86" i="3"/>
  <c r="X85" i="3"/>
  <c r="Y85" i="3" s="1"/>
  <c r="W85" i="3"/>
  <c r="S85" i="3"/>
  <c r="S84" i="3"/>
  <c r="Y83" i="3"/>
  <c r="S83" i="3"/>
  <c r="Y82" i="3"/>
  <c r="S82" i="3"/>
  <c r="S81" i="3"/>
  <c r="W80" i="3"/>
  <c r="Y80" i="3" s="1"/>
  <c r="S80" i="3"/>
  <c r="Y79" i="3"/>
  <c r="S79" i="3"/>
  <c r="Y78" i="3"/>
  <c r="S78" i="3"/>
  <c r="S77" i="3"/>
  <c r="Y76" i="3"/>
  <c r="S76" i="3"/>
  <c r="W75" i="3"/>
  <c r="Y75" i="3" s="1"/>
  <c r="S75" i="3"/>
  <c r="S74" i="3"/>
  <c r="W73" i="3"/>
  <c r="Y73" i="3" s="1"/>
  <c r="S73" i="3"/>
  <c r="W72" i="3"/>
  <c r="Y72" i="3" s="1"/>
  <c r="S72" i="3"/>
  <c r="S71" i="3"/>
  <c r="S70" i="3"/>
  <c r="Y69" i="3"/>
  <c r="S69" i="3"/>
  <c r="Y68" i="3"/>
  <c r="S68" i="3"/>
  <c r="Y67" i="3"/>
  <c r="S67" i="3"/>
  <c r="S66" i="3"/>
  <c r="Y65" i="3"/>
  <c r="S65" i="3"/>
  <c r="W64" i="3"/>
  <c r="Y64" i="3" s="1"/>
  <c r="S64" i="3"/>
  <c r="Y63" i="3"/>
  <c r="S63" i="3"/>
  <c r="W62" i="3"/>
  <c r="Y62" i="3" s="1"/>
  <c r="S62" i="3"/>
  <c r="W61" i="3"/>
  <c r="Y61" i="3" s="1"/>
  <c r="S61" i="3"/>
  <c r="Y60" i="3"/>
  <c r="S60" i="3"/>
  <c r="Y59" i="3"/>
  <c r="S59" i="3"/>
  <c r="W58" i="3"/>
  <c r="Y58" i="3" s="1"/>
  <c r="S58" i="3"/>
  <c r="S57" i="3"/>
  <c r="W56" i="3"/>
  <c r="Y56" i="3" s="1"/>
  <c r="S56" i="3"/>
  <c r="S55" i="3"/>
  <c r="Y54" i="3"/>
  <c r="S54" i="3"/>
  <c r="Y53" i="3"/>
  <c r="S53" i="3"/>
  <c r="Y52" i="3"/>
  <c r="S52" i="3"/>
  <c r="Y51" i="3"/>
  <c r="S51" i="3"/>
  <c r="W50" i="3"/>
  <c r="Y50" i="3" s="1"/>
  <c r="S50" i="3"/>
  <c r="W49" i="3"/>
  <c r="Y49" i="3" s="1"/>
  <c r="S49" i="3"/>
  <c r="Y48" i="3"/>
  <c r="S48" i="3"/>
  <c r="W47" i="3"/>
  <c r="Y47" i="3" s="1"/>
  <c r="S47" i="3"/>
  <c r="S46" i="3"/>
  <c r="W45" i="3"/>
  <c r="Y45" i="3" s="1"/>
  <c r="S45" i="3"/>
  <c r="Y44" i="3"/>
  <c r="S44" i="3"/>
  <c r="Y43" i="3"/>
  <c r="S43" i="3"/>
  <c r="Y42" i="3"/>
  <c r="S42" i="3"/>
  <c r="S41" i="3"/>
  <c r="Y40" i="3"/>
  <c r="S40" i="3"/>
  <c r="Y38" i="3"/>
  <c r="S38" i="3"/>
  <c r="Y37" i="3"/>
  <c r="S37" i="3"/>
  <c r="Y35" i="3"/>
  <c r="S35" i="3"/>
  <c r="S34" i="3"/>
  <c r="S33" i="3"/>
  <c r="Y32" i="3"/>
  <c r="S32" i="3"/>
  <c r="S31" i="3"/>
  <c r="S30" i="3"/>
  <c r="Y29" i="3"/>
  <c r="S29" i="3"/>
  <c r="Y28" i="3"/>
  <c r="S28" i="3"/>
  <c r="Y27" i="3"/>
  <c r="S27" i="3"/>
  <c r="Y26" i="3"/>
  <c r="S26" i="3"/>
  <c r="S25" i="3"/>
  <c r="Y24" i="3"/>
  <c r="S24" i="3"/>
  <c r="S23" i="3"/>
  <c r="Y22" i="3"/>
  <c r="S22" i="3"/>
  <c r="Y21" i="3"/>
  <c r="S21" i="3"/>
  <c r="Y20" i="3"/>
  <c r="S20" i="3"/>
  <c r="Y19" i="3"/>
  <c r="S19" i="3"/>
  <c r="X18" i="3"/>
  <c r="Y18" i="3" s="1"/>
  <c r="W18" i="3"/>
  <c r="S18" i="3"/>
  <c r="Y17" i="3"/>
  <c r="S17" i="3"/>
  <c r="Y16" i="3"/>
  <c r="S16" i="3"/>
  <c r="Y15" i="3"/>
  <c r="S15" i="3"/>
  <c r="Y14" i="3"/>
  <c r="S14" i="3"/>
  <c r="S13" i="3"/>
  <c r="Y12" i="3"/>
  <c r="S12" i="3"/>
  <c r="Y138" i="3" l="1"/>
  <c r="W129" i="3"/>
  <c r="Y129" i="3" s="1"/>
  <c r="Y137" i="3"/>
  <c r="W154" i="3"/>
  <c r="W158" i="3" s="1"/>
  <c r="Y141" i="3"/>
  <c r="X154" i="3"/>
  <c r="X158" i="3" l="1"/>
  <c r="Y15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SAC</author>
    <author>Diana M Marulanda S</author>
  </authors>
  <commentList>
    <comment ref="Q77" authorId="0" shapeId="0" xr:uid="{00000000-0006-0000-0000-000001000000}">
      <text>
        <r>
          <rPr>
            <b/>
            <sz val="9"/>
            <color indexed="81"/>
            <rFont val="Tahoma"/>
            <family val="2"/>
          </rPr>
          <t>SAC:</t>
        </r>
        <r>
          <rPr>
            <sz val="9"/>
            <color indexed="81"/>
            <rFont val="Tahoma"/>
            <family val="2"/>
          </rPr>
          <t xml:space="preserve">
BAJAR A 4
</t>
        </r>
      </text>
    </comment>
    <comment ref="P90" authorId="0" shapeId="0" xr:uid="{00000000-0006-0000-0000-000002000000}">
      <text>
        <r>
          <rPr>
            <b/>
            <sz val="9"/>
            <color indexed="81"/>
            <rFont val="Tahoma"/>
            <family val="2"/>
          </rPr>
          <t>SAC:</t>
        </r>
        <r>
          <rPr>
            <sz val="9"/>
            <color indexed="81"/>
            <rFont val="Tahoma"/>
            <family val="2"/>
          </rPr>
          <t xml:space="preserve">
MODIFICAR DE 120 A 240
</t>
        </r>
      </text>
    </comment>
    <comment ref="AB90" authorId="1" shapeId="0" xr:uid="{00000000-0006-0000-0000-000003000000}">
      <text>
        <r>
          <rPr>
            <b/>
            <sz val="9"/>
            <color indexed="81"/>
            <rFont val="Tahoma"/>
            <family val="2"/>
          </rPr>
          <t>Diana M Marulanda S:</t>
        </r>
        <r>
          <rPr>
            <sz val="9"/>
            <color indexed="81"/>
            <rFont val="Tahoma"/>
            <family val="2"/>
          </rPr>
          <t xml:space="preserve">
</t>
        </r>
      </text>
    </comment>
  </commentList>
</comments>
</file>

<file path=xl/sharedStrings.xml><?xml version="1.0" encoding="utf-8"?>
<sst xmlns="http://schemas.openxmlformats.org/spreadsheetml/2006/main" count="2315" uniqueCount="564">
  <si>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</si>
  <si>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</si>
  <si>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</si>
  <si>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</si>
  <si>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</si>
  <si>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</si>
  <si>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</si>
  <si>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</si>
  <si>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</si>
  <si>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</si>
  <si>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</si>
  <si>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</si>
  <si>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</si>
  <si>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____________________________________________________________
Centro Administrativo Municipal CAM, piso 3 Tel – (6) 741 71 00 Ext. 804, 805</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</si>
  <si>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</si>
  <si>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</si>
  <si>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</si>
  <si>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</si>
  <si>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</si>
  <si>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</si>
  <si>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</si>
  <si>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</si>
  <si>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</si>
  <si>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</si>
  <si>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</si>
  <si>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</si>
  <si>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</si>
  <si>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</si>
  <si>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</si>
  <si>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</si>
  <si>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</si>
  <si>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</si>
  <si>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PRODUCTO KPT</t>
  </si>
  <si>
    <t>1, 3, 4, 5, 10, 11, 16, 17</t>
  </si>
  <si>
    <t>Tasa bruta de cobertura bruta en preescolar, básica primaria, secundaria y media</t>
  </si>
  <si>
    <t>Calidad, cobertura y fortalecimiento de la educación inicial, prescolar, básica y media</t>
  </si>
  <si>
    <t>Infraestructura para educación inicial construida</t>
  </si>
  <si>
    <t>Sedes para la educación inicial construidas</t>
  </si>
  <si>
    <t>Servicio de acondicionamiento de ambientes de aprendizaje</t>
  </si>
  <si>
    <t>Sedes para la educación inicial mejoradas</t>
  </si>
  <si>
    <t>Servicio de monitoreo y seguimiento a la gestión del sector educativo</t>
  </si>
  <si>
    <t>Informes de seguimiento elaborados</t>
  </si>
  <si>
    <t>Servicio educativo</t>
  </si>
  <si>
    <t>Establecimientos educativos con recursos del Sistema General de Participaciones -SGP- en operación</t>
  </si>
  <si>
    <t>Servicio de fomento para la permanencia en programas de educación formal</t>
  </si>
  <si>
    <t>Personas en situación de vulnerabilidad beneficiarias de estrategias de permanencia</t>
  </si>
  <si>
    <t>Porcentaje de instituciones educativas oficiales en las categorias A+, A</t>
  </si>
  <si>
    <t>Servicios de evaluación de las estrategias de calidad educativa para los niveles de preescolar, básica y media</t>
  </si>
  <si>
    <t>Personas beneficiarias de estrategias de permanencia</t>
  </si>
  <si>
    <t>Infraestructura educativa mejorada</t>
  </si>
  <si>
    <t>Alumnos beneficiados con el mejoramiento de ambientes escolares</t>
  </si>
  <si>
    <t>Servicio de orientación vocacional</t>
  </si>
  <si>
    <t>Estudiantes vinculados a procesos de orientación vocacional</t>
  </si>
  <si>
    <t>Servicio de fomento para la prevención de riesgos sociales en entornos escolares</t>
  </si>
  <si>
    <t>Personas beneficiarias de ciclos lectivos especiales integrados</t>
  </si>
  <si>
    <t>Infraestructura educativa dotada</t>
  </si>
  <si>
    <t>Sedes dotadas con dispositivos tecnológicos</t>
  </si>
  <si>
    <t>Servicios de gestión del riesgo físico en estudiantes y docentes</t>
  </si>
  <si>
    <t>Coberturas obtenidas</t>
  </si>
  <si>
    <t>Servicio de apoyo a la permanencia con alimentación escolar</t>
  </si>
  <si>
    <t>Beneficiarios de la alimentación escolar</t>
  </si>
  <si>
    <t>Servicio de apoyo a la permanencia con transporte escolar</t>
  </si>
  <si>
    <t>Beneficiarios de transporte escolar</t>
  </si>
  <si>
    <t>Servicio de apoyo para la permanencia a la educación superior o terciaria</t>
  </si>
  <si>
    <t>Beneficiarios de programas o estrategias de permanencia en la educación superior o terciaria</t>
  </si>
  <si>
    <t>Establecimientos educativos en operación</t>
  </si>
  <si>
    <t>Servicio educativos de promoción del bilingüismo</t>
  </si>
  <si>
    <t>Instituciones educativas fortalecidas en competencias comunicativas en un segundo idioma</t>
  </si>
  <si>
    <t>Servicio de articulación entre la educación media y el sector productivo.</t>
  </si>
  <si>
    <t xml:space="preserve">Programas y proyectos de educación pertinente articulados con el sector productivo </t>
  </si>
  <si>
    <t>Servicios de apoyo a la implementación de modelos de innovación educativa</t>
  </si>
  <si>
    <t xml:space="preserve">Establecimientos educativos apoyados para la  implementación de modelos de innovación educativa </t>
  </si>
  <si>
    <t>Servicio de apoyo para el fortalecimiento de escuelas de padres</t>
  </si>
  <si>
    <t>Escuelas de padres apoyadas</t>
  </si>
  <si>
    <t>Servicio de formación por ciclos lectivos especiales integrados</t>
  </si>
  <si>
    <t>Documentos de planeación</t>
  </si>
  <si>
    <t>Documentos de lineamientos de política en educación prescolar, básica y media emitidos</t>
  </si>
  <si>
    <t>Servicio de accesibilidad a contenidos web para fines pedagógicos</t>
  </si>
  <si>
    <t>Establecimientos educativos conectados a internet</t>
  </si>
  <si>
    <t>Porcentaje de usuarios que una respuesta oportuna por parte de la Secretaria de Educación. (RESPUESTA OPORTUNA DEL SAC)</t>
  </si>
  <si>
    <t>SOCIAL Y COMUNITARIO: "Un compromiso cuyabro"</t>
  </si>
  <si>
    <t>Educación</t>
  </si>
  <si>
    <t>EDUCACION INICIAL -CONSTRUCCION DE INFRAESTRUCTURA</t>
  </si>
  <si>
    <t>Construcción de centros de desarrollo infantil para mejorar cobertura y calidad en educación inicial.</t>
  </si>
  <si>
    <t>EDUCACION INICIAL - ADECUACION  Y MEJORAMIENTO DE INFRAESTRUCTURA</t>
  </si>
  <si>
    <t>Adecuar y mejorar la infraestructura de los centros de desarrollo infantil para mejorar la cobertura y la calidad.</t>
  </si>
  <si>
    <t xml:space="preserve">ATENCION INTEGRAL EDUCACION INICIAL </t>
  </si>
  <si>
    <t>Garantizar una atención pertinente, oportuna y de calidad que promueva el desarrollo integral a lo largo de todo el ciclo</t>
  </si>
  <si>
    <t xml:space="preserve">FUNCIONAMIENTO Y PRESTACION DEL SERVICIO EDUCATIVO DE LAS INSTITUCIONES EDUCATIVAS </t>
  </si>
  <si>
    <t>Verificar el cumplimiento de la liquidacion  de las nominas y pagos de   salarios y las prestaciones sociales del personal administrativo  docente y directivo docente de las IEOMA  cumpliendo con los parámetros  legalmente establecidos</t>
  </si>
  <si>
    <t>Contratación de prestación de servicios de apoyo a la gestión para mantenimiento y custodia de las instituciones educativas  (Número Instituciones Educativas)</t>
  </si>
  <si>
    <t xml:space="preserve">FONDOS DE SERVICIOS EDUCATIVOS  </t>
  </si>
  <si>
    <t xml:space="preserve">Garantizar el  reintegro del reconocimiento de los recursos por siniestros  por la aseguradora  Y solicitados por las IEOMA </t>
  </si>
  <si>
    <t>ATENCION A POBLACIONES ETNIA AFRO E INDIGENAS</t>
  </si>
  <si>
    <t>Garantizar el acceso y la permanencia de los niños, niñas en el sistema educativo</t>
  </si>
  <si>
    <t>Población etnia, afro e indigenas matriculada con estrategias de apoyo  educativo y seguimiento al ausentismo escolar</t>
  </si>
  <si>
    <t xml:space="preserve">ATENCION A POBLACIONES VICTIMAS DEL CONFLICTO, VULNERABLES, JOVENES Y ADULTOS </t>
  </si>
  <si>
    <t>Población víctimas del conflicto, vulnerables, jóvenes y adultos con estrategias de apoyo educativo  y seguimiento al ausentismo escolar</t>
  </si>
  <si>
    <t xml:space="preserve">ATENCION A POBLACION  CON NECESIDADES EDUCATIVAS ESPECIALES O CON DISCAPACIDAD </t>
  </si>
  <si>
    <t>Garantizar la atención educativa de los estudiantes con discapacidad , de acuerdo a lo establecido en el Decreto 1421 de 2017</t>
  </si>
  <si>
    <t>Población con Necesidades Educativas Especiales (discapacidad) con apoyo educativo  y seguimiento al ausentismo escolar.</t>
  </si>
  <si>
    <t xml:space="preserve">ACOMPAÑAMIENTO PARA LA MEJORA DE LA CALIDAD EDUCATIVA Y SEGUIMIENTO A LOS PROCESOS DE APRENDIZAJE </t>
  </si>
  <si>
    <t>Contribuir al mejoramiento de la calidad educativa con procesos de acompañamiento y asistencia técnica a las instituciones educativas</t>
  </si>
  <si>
    <t>Instituciones educativas con procesos de acompañamiento y asistencia técnica</t>
  </si>
  <si>
    <t xml:space="preserve">JORNADA UNICA EN EL MARCO DE LA ATENCIÓN INTEGRAL </t>
  </si>
  <si>
    <t>Mejorar las competencias educativas, y el desarrollo de competencias básicas mediante el aumento del tiempo de permanencia de los estudiantes en la institución educativa</t>
  </si>
  <si>
    <t xml:space="preserve">JORNADAS COMPLEMENTARIAS </t>
  </si>
  <si>
    <t>Contribuir al adecuado desarrollo integral, físico, cognitivo, social y emocional del os niños, niñas y jóvenes en el marco de los procesos que permiten la incorporación de otros entornos de aprendizaje más allá del sistema escolar</t>
  </si>
  <si>
    <t>Instituciones educativas con procesos de atención en jornada complememtaria</t>
  </si>
  <si>
    <t>CONSTRUCCIÓN, MEJORAMIENTO Y MANTENIMIENTO DE INSTITUCIONES EDUCATIVAS</t>
  </si>
  <si>
    <t>Adecuar los ambientes integrales de las instituciones educativas en términos de aulas, restaurantes, accesos, áreas administrativas, recreativas y deportivas, como de seguridad para garantizar el acceso, la permanencia y la calidad educativa mejorando dichos ambientes de aprendizaje.</t>
  </si>
  <si>
    <t>Instituciones (sedes) educativas con construcción o adecuación de ambientes escolares</t>
  </si>
  <si>
    <t>ESCUELA DE MUSICA</t>
  </si>
  <si>
    <t>Fortalecer la calidad de la educación ofreciendo a los estudiantes alternativas para el buen uso del tiempo libre que complementen la formación integral de los estudiantes</t>
  </si>
  <si>
    <t xml:space="preserve">Estudiantes en la Escuela de Música </t>
  </si>
  <si>
    <t xml:space="preserve">CULTURA CIUDADANA Y CONVIVENCIA ESCOLAR  </t>
  </si>
  <si>
    <t>Fortalecer la gestión de la convivencia escolar en las  I.E. en el marco de  las competencias ciudadanas</t>
  </si>
  <si>
    <t>Instituciones educativas con estrategias y seguimiento a la convivencia escolar</t>
  </si>
  <si>
    <t xml:space="preserve">PLAN   DE LECTURA Y ESCRITURA </t>
  </si>
  <si>
    <t>Contribuir al mejoramiento de la calidad educativa con procesos de acompañamiento, asistencia técnica y seguimiento al Plan Municipal de Lectura y Escritura con la implementación de estrategias pedagógicas que fortalezcan la comprensión lectora.</t>
  </si>
  <si>
    <t>DOTACIÓN DE EQUIPOS, SOFTWARE Y TEXTOS PARA LAS INSTITUCIONES EDUCATIVAS.</t>
  </si>
  <si>
    <t>Mejorar el equipamiento equipos de cómputo, tabletas, software y  textos para fortelacer el proceso de enseñanza-aprendizaje.</t>
  </si>
  <si>
    <t>Instituciones educativas con nuevos equipos de computo  y textos escolares</t>
  </si>
  <si>
    <t>PROYECTO EDUCATIVO AMBIENTAL Y DE GESTIÓN DEL RIESGO (PRAE - PEGER)</t>
  </si>
  <si>
    <t xml:space="preserve">Promover competencias educativas, la cultura por la paz  y fortalecer una cultura ambiental y de gestión del riesgo, contemplando procesos de educación en emergencias. Se incluyen acciones para que las instituciones educativas puedan implementar Planes Escolares Ambientales y de Gestión del Riesgo. </t>
  </si>
  <si>
    <t>Instituciones educativas con estrategias para fortalecer la gestión del riesgo (planes escolares de retorno a clases  con alternancia)</t>
  </si>
  <si>
    <t>ALIMENTACION ESCOLAR</t>
  </si>
  <si>
    <t>Mejorar el acceso y la permanencia en el sector educativo para los niños, niñas y jóvenes con adecuados niveles de alimentación escolar fortaleciendo la Jornada Única y mejorando la atención a la atención más vulnerable de la ciudad en el marco de promover competencias educativas y la cultura por la paz.</t>
  </si>
  <si>
    <t>Niños, niñas y jóvenes beneficiarios de Alimentación Escolar</t>
  </si>
  <si>
    <t>TRANSPORTE ESCOLAR</t>
  </si>
  <si>
    <t>Mejorar el acceso y la permanencia en el sector educativo para los niños, niñas y jóvenes, con énfasis en la población vulnerable y residente en el sector rural en el marco de promover competencias educativas y la cultura por la paz.</t>
  </si>
  <si>
    <t>Beneficiarios de transporte escolar (Número de Instituciones Educativas rurales: 2021)</t>
  </si>
  <si>
    <t>BECAS PARA ESTUDIANTES  QUE  INGRESAN  A LA UNIVERSIDAD</t>
  </si>
  <si>
    <t xml:space="preserve">Apoyar el ingreso a la educación superior de estudiantes que terminan el grado 11, y los jóvenes matriculados en las instituciones de educación superior y que han evidenciado niveles altos de rendimiento académico y en los resultados de pruebas saber, en el marco de promover competencias educativas y la cultura por la paz.
</t>
  </si>
  <si>
    <t>Estudiantes beneficiarios de becas para ingresar a la educación superior</t>
  </si>
  <si>
    <t>SERVICIOS PUBLICOS</t>
  </si>
  <si>
    <t>Garantizar el funcionamiento de las instituciones educativas y sus sedes con el pago oportuno de los servicios públicos.</t>
  </si>
  <si>
    <t>Instituciones educativas con pago oportuno de servicios públicos</t>
  </si>
  <si>
    <t>TRANSFERENCIAS A LAS INSTITUCIONES EDUCATIVAS</t>
  </si>
  <si>
    <t>Facilitar transferencias (recursos de gratuidad) a los fondos de servicios educativos para financiar gastos de funcionamiento anualmente de las instituciones educativas.</t>
  </si>
  <si>
    <t>BILINGÜISMO</t>
  </si>
  <si>
    <t>Fortalecer las competencias en el aprendizaje de una segunda lengua mejorando la comunicación oral y escrita, mediante procesos de enseñanza-aprendizaje innovativos y con la apropiación de TICs.</t>
  </si>
  <si>
    <t>Instituciones educativas fortaleciendo competencias en bilinguismo</t>
  </si>
  <si>
    <t>ARTICULACIÓN CON LA MEDIA</t>
  </si>
  <si>
    <t>Mejorar las competencias básicas y específicas en los procesos de formación de la media técnica en el sector educativo oficial de Armenia.</t>
  </si>
  <si>
    <t>Instituciones educativas con procesos de ariculación con la media</t>
  </si>
  <si>
    <t>DOTACIÓN, USO Y APROVECHAMIENTO DE TIC EN EL AULA</t>
  </si>
  <si>
    <t>Dotar de software y hardware a las instituciones educativas (incrementando la relación alumno/computador), sino la apropiación de las tecnologías de la información y las comunicaciones en los procesos de enseñanza-aprendizaje.</t>
  </si>
  <si>
    <t>FORMACIÓN PARA EL TRABAJO Y EL DESARROLLO HUMANO</t>
  </si>
  <si>
    <t>Promover el tránsito de los jóvenes a la educación para el trabajo y desarrollo humano a partir de convenios y alianzas con instituciones de educación superior.</t>
  </si>
  <si>
    <t>Instituciones para el trabajo y el desarrollo humano con visitas de seguimiento</t>
  </si>
  <si>
    <t xml:space="preserve">PROYECTO DE TECNOACADEMIA </t>
  </si>
  <si>
    <t xml:space="preserve">Promover procesos de formación en ámbitos tecnológicos y de innovación educativa </t>
  </si>
  <si>
    <t>Instituciones educativas articuladas al proyecto de TECNOACADEMIA</t>
  </si>
  <si>
    <t xml:space="preserve">ESCUELAS SALUDABLES </t>
  </si>
  <si>
    <t>Mejorar las prácticas saludables en el sector educativo que mejoren la calidad de vida.</t>
  </si>
  <si>
    <t>Instituciones educativas con fortalecimiento de estilos y hábitos de vida saludable</t>
  </si>
  <si>
    <t>ESCUELA DE PADRES</t>
  </si>
  <si>
    <t>Mejorar los niveles de reprobación educativa con procesos educativos que permitan fortalecer las escuelas de padres en las instituciones educativas oficiales de armenia.</t>
  </si>
  <si>
    <t>Instituciones educativas con ESCUELA DE PADRES</t>
  </si>
  <si>
    <t>PROYECTO DE IMPLEMENTACIÓN DE PRÁCTICAS EDUCATIVAS Y PEDAGÓGICAS</t>
  </si>
  <si>
    <t xml:space="preserve">
implementar un proceso de apoyo educativo y pedagógico con una institución de educación superior para desarrollar prácticas educativas y pedagógicas.
</t>
  </si>
  <si>
    <t>PLAN ESTRATÉGICO DE EDUCACIÓN 2020-2023</t>
  </si>
  <si>
    <t>Implementar la ejecución y seguimiento del Plan Estratégico de Educación de Armenia 2020-2031</t>
  </si>
  <si>
    <t>Documentos de seguimiento</t>
  </si>
  <si>
    <t>PROYECTO DE EMPRENDERISMO</t>
  </si>
  <si>
    <t xml:space="preserve">
Implementar procesos de emprenderismo en los niveles de secundaria y media en el sector educativo oficial de armenia.
</t>
  </si>
  <si>
    <t>Instituciones educativas con procesos de emprenderismo</t>
  </si>
  <si>
    <t>JÓVENES PROGRAMADORES SIGLO XXI</t>
  </si>
  <si>
    <t>Implementar procesos de programación en los niveles de secundaria y media en el sector educativo oficial de armenia.</t>
  </si>
  <si>
    <t>Instituciones educativas con procesos de programación en los jóvenes</t>
  </si>
  <si>
    <t xml:space="preserve">MEJORAMIENTO Y SEGUIMIENTO A LA GESTION  EN LOS PROCESOS DE LA SECRETARIA DE EDUCACION </t>
  </si>
  <si>
    <t>Realizar seguimiento a la política educativa contemplando un monitoreo a los programas, subprogramas, proyectos y procesos de la Secretaria de Educación.</t>
  </si>
  <si>
    <t xml:space="preserve">Informes de seguimiento </t>
  </si>
  <si>
    <t>CONECTIVIDAD EN LAS INSTITUCIONES EDUCATIVAS</t>
  </si>
  <si>
    <t>Mejorar los niveles de conectividad en las instituciones educativas oficiales</t>
  </si>
  <si>
    <t xml:space="preserve">ATENCION AL CIUDADANO </t>
  </si>
  <si>
    <t xml:space="preserve">
Mejorar y mantener el indice de oportunidad del sac.
</t>
  </si>
  <si>
    <t>PQRS respondidos oportunamente</t>
  </si>
  <si>
    <t>FUNCIONAMIENTO Y PRESTACION DE SERVICIOS DEL SECTOR  EDUCATIVO DEL NIVEL CENTRAL</t>
  </si>
  <si>
    <t xml:space="preserve">Verificar el cumplimiento de la liquidacion  de las nominas y pagos de   salarios y las prestaciones sociales del personal adscrito al nivel central de la Secretaria de Educación  cumpliendo con los parámetros  legalmente establecidos. </t>
  </si>
  <si>
    <t>105.11.2.3.2.02.02.005.2201022.113.53129.097</t>
  </si>
  <si>
    <t>SGP Primera Infancia</t>
  </si>
  <si>
    <t>Planeamiento Educativo</t>
  </si>
  <si>
    <t xml:space="preserve">105.11.2.3.2.02.02.005.2201026.095.53129.097     '105.11.2.3.2.02.02.005.2201026.095.53129.633           </t>
  </si>
  <si>
    <t>Otros servicios de la administración pública n.c.p.                                                   'Servicios de la administración pública relacionados con la educación</t>
  </si>
  <si>
    <t>Calidad Educativa</t>
  </si>
  <si>
    <t>'Servicios de la administración pública relacionados con la educación</t>
  </si>
  <si>
    <t>'105.06.2.3.2.02.02.009.2201071.106.91121.163</t>
  </si>
  <si>
    <t>'REINTEGROS POR SINIESTROS RDE EDUCACION</t>
  </si>
  <si>
    <t>Administrativa y Financiera</t>
  </si>
  <si>
    <t>105.11.2.3.2.02.02.009.2201015.110.91119.097</t>
  </si>
  <si>
    <t>'SGP PRESTACION DE SERVICIOS</t>
  </si>
  <si>
    <t>'105.06.2.3.2.02.02.009.2201033.103.91121.026</t>
  </si>
  <si>
    <t>Cobertura educativa</t>
  </si>
  <si>
    <t>'105.06.2.3.2.02.02.009.2201033.101.91121.026</t>
  </si>
  <si>
    <t>'Otros servicios de la administración pública n.c.p.</t>
  </si>
  <si>
    <t>'SGP CALIDAD MATRICULA OFICIAL</t>
  </si>
  <si>
    <t>'105.11.2.3.2.02.02.009.2201059.099.91119.028</t>
  </si>
  <si>
    <t>Instituciones educativas en jornada única (Número de instituciones)</t>
  </si>
  <si>
    <t>'105.11.2.3.2.02.02.009.2201033.097.91119.028</t>
  </si>
  <si>
    <t>'105.11.2.3.2.02.02.009.2201033.093.91119.028</t>
  </si>
  <si>
    <t>'Servicios generales de construcción de otros edificios no residenciales</t>
  </si>
  <si>
    <t>Número de Instituciones Educativas identificadas con aulas y ambientes pertinentes para el Programa Jardín como posible reemplazo de la construcción de un CDI con la contratación de un  profesional específicamente para evaluar las condiciones de los espacios actuales.</t>
  </si>
  <si>
    <t>Identificación de potenciales predios para la construcción de un CDI.</t>
  </si>
  <si>
    <t>Contratación de diseños preliminares para la construcción de un CDI.</t>
  </si>
  <si>
    <t>Contratación del Mantenimiento, adecuación y dotación de espacios lúdicos para los preescolares de las instituciones educativas oficiales y Centros de Desarrollo Infantil.</t>
  </si>
  <si>
    <t>Informes de verificación del pago de la Nómina mensual de las Instituciones Educativas</t>
  </si>
  <si>
    <t>105.05.2.3.1.01.01.001.02.2201015.119.91121.026</t>
  </si>
  <si>
    <t>Cancelación aporte correspondiente a la Comisión Nacional del Servicio Civil por el uso de las listas de elegibles para proveer vacantes definitivas de empleos de docentes y directivos docentes.</t>
  </si>
  <si>
    <t>Pago deL 100% sentencias y conciliaciones liquidades, y con acuerdo y sentencia judicial.</t>
  </si>
  <si>
    <t xml:space="preserve"> Contratar la prestación de servicios con el fin de fortalecer los procesos etnoeducativos y capacitar en usos, costumbres y pervivencia de los pueblos indígenas, identificando la población indígena vinculada en el sistema educativo SIMAT y realizando talleres enetnoeducación a las Isntituciones Educativas.</t>
  </si>
  <si>
    <t>Realizar un Contratos interadministrativo entre la SEM y la Universidad del Quindío con el fin de realizar diplomado en etnoeducación, capacitaciones a docentes en la implementación de la cátedra de estudios afrocolombianos para fortalecer la transversalidad del currículo en las Instituciones Educativas y apoyar la Conmemoración del día de la afrocolombianidad.</t>
  </si>
  <si>
    <t>Protocolización de un contrato de estrategias de desarrollo pedagógico a celebrarse con iglesias o confesiones religiosas.</t>
  </si>
  <si>
    <t>Protocolizar convenios, contratos interadministrativos para mejorar las capacidades pedagógicas y académicas de los directivos, docenrtes,  y estudiantes, mediante un proceso y estrategias de formación,valoración y retroalimentación de las competencias básicas para el mejoramiento continuo de las Instituciones Educativas oficiales en el marco de las pruebas saber.</t>
  </si>
  <si>
    <t>Protocolizar un convenio o contrato interadministrativo para la implementación del Plan de Capacitación Docente.</t>
  </si>
  <si>
    <t>'RECURSOS RECURSOS PROPIOS</t>
  </si>
  <si>
    <t>'105.01.2.3.1.01.01.001.01.2201015.041.91121.026</t>
  </si>
  <si>
    <t xml:space="preserve"> RECURSOS PROPIOS</t>
  </si>
  <si>
    <t>Contratar la prestación de servicios con el fin de brindar apoyo en la revisión de la implementación de la Gestión Documental, Planes de Mejoramiento ante la Contraloría suscritos por la Secretaría de Educación Municipal y las Instituciones Educativas del Municipio de Armenia</t>
  </si>
  <si>
    <t>Un contrato para la prestación de servicios de conectividad y servicios relacionados con el mejoramiento de redes de datos en las sedes educativas.</t>
  </si>
  <si>
    <t>Un contrato para mejorar la infraestructura tecnológica, tales como equipos de cómputo, redes locales, reposición de equipos y mantenimiento en las i.e</t>
  </si>
  <si>
    <t>Un contrato para  prestaciòn servicios profesional auditoria de renovacion con el fin de verificar la norma del sistema de gestión de la calidad con los requisitos técnicos exigidos por el MEN para los procesos de gestión de calidad del servicio educativo.</t>
  </si>
  <si>
    <t>Número de estudiantes</t>
  </si>
  <si>
    <t>Contratación de personal profesional para apoyar proceso de Inspección y Vigilancia</t>
  </si>
  <si>
    <t>Inspección y Vigilancia</t>
  </si>
  <si>
    <t>PROG.EDUC.PARA EL TRABAJO Y EL DES.HUMANO RDE</t>
  </si>
  <si>
    <t>PROG.EDUC.PARA EL TRABAJO Y EL DES.HUMANO RDE  y   'RTOS FR P.EDUC.PARA EL TRABAJO Y EL DES.HUMANO RDE</t>
  </si>
  <si>
    <t>Instituciones educativas con procesos de apropiación de TICs en la enseñanza y aprendizaje</t>
  </si>
  <si>
    <t xml:space="preserve">Contratación de personal profesional para apoyar proceso </t>
  </si>
  <si>
    <t>Calidad Educativa y Planeamiento Educativo</t>
  </si>
  <si>
    <t>'Servicio de articulación entre la educación media y el sector productivo</t>
  </si>
  <si>
    <t>Número de estudiantes en el Plan Municipal de Lectura y Escritura</t>
  </si>
  <si>
    <t>Un contrato para dotacion y adecuacion de las bilbiotecas escolares oficiales del municipio de acuerdo a los lineamientos del programa Pasate a la Biblioteca Escolar mediante contratos y/o convenios.</t>
  </si>
  <si>
    <t>'105.11.2.3.2.02.02.009.2201031.087.91119.028</t>
  </si>
  <si>
    <t xml:space="preserve">Un contrato para Compra de elementos para la prevencion, reduccion y atencion de emergencias en las diferentes instituciones educativas oficiales del munciipio </t>
  </si>
  <si>
    <t>Un contrato de Suministro de Alimentación Escolar a través del cual se brinda un complemento alimentario a los niños, niñas y adolescentes escolarizados de lasinstituciones educativas oficiales del municipio de armenia, acorde a los lineamientos técnico administrativos y estándares definidos por el Ministerio de Educación Nacional, durante la jornada escola</t>
  </si>
  <si>
    <t>Un Contrato de comisiòn para lacelebraciòn de operaciones en el mercado de compras pùblicas de la bolsa mercantil de Colombia S.A, cuyo objeto el suministro de alimentaciòn escolar complemento alimenticio</t>
  </si>
  <si>
    <t>RECURSOS RECURSOS PROPIOS, 'SGP CALIDAD MATRICULA OFICIAL, 'REINTEGROS PROPIOS, 'SGP ALIMENTACIÓN ESCOLAR ASIGNACIONES ESPECIALES, 'RENDIMIENTOS FINANCIEROS PAE ALIMENTACION ESCOLAR, 'RENDIMIENTOS FINANCIEROS SGP CALIDAD, 'RENDIMIENTOS FINANCIEROS SGP ALIMENTACION ESCOLAR ASIGNACIONES ESPECIALES.</t>
  </si>
  <si>
    <t>Unidad de Alimentación Escolar de la SEM</t>
  </si>
  <si>
    <t>'105.11.2.3.2.02.02.009.2201028.074.91119.001</t>
  </si>
  <si>
    <t>105.11.2.3.2.02.02.009.2201028.074.91119.001  '105.11.2.3.2.02.02.009.2201028.074.91119.028    '105.11.2.3.2.02.02.009.2201028.074.91119.096   '105.11.2.3.2.02.02.009.2201028.074.91119.308   '105.11.2.3.2.02.02.009.2201028.074.91119.024   '105.11.2.3.2.02.02.009.2201028.074.91119.642   '105.11.2.3.2.02.02.009.2201028.074.91119.643   '105.11.2.3.2.02.02.009.2201028.074.91119.644</t>
  </si>
  <si>
    <t>SGP CALIDAD MATRICULA OFICIAL</t>
  </si>
  <si>
    <t>Cobertura Educativa  (Nota: Esta meta se alcanza con recuros de gestión, talento humano y equipos de la SEM).</t>
  </si>
  <si>
    <t>Contratación del servicio de transporte escolar para benefiariar estudiantes de instituciones educativas oficiales del Munipio de Armenia</t>
  </si>
  <si>
    <t>'105.11.2.3.2.02.02.009.2201071.084.91121.028</t>
  </si>
  <si>
    <t>'105.11.2.3.2.02.02.009.2201071.083.91121.029</t>
  </si>
  <si>
    <t>RECURSOS PROPIOS</t>
  </si>
  <si>
    <t>SGP PRESTACION DE SERVICIOS</t>
  </si>
  <si>
    <t>2.3.2.02.02.009.2201015.119.91121.026</t>
  </si>
  <si>
    <t>2.3.1.01.01.001.10.2201015.119.91121.026</t>
  </si>
  <si>
    <t>2.3.2.02.02.009.2201015.119.91119.026</t>
  </si>
  <si>
    <t xml:space="preserve">2.3.1.01.01.001.10.2201015.119.91121.026
</t>
  </si>
  <si>
    <t xml:space="preserve">2.3.2.02.02.009.2201015.119.91121.026
</t>
  </si>
  <si>
    <t>incentivos personal administrativo y premio etelvina Lopez a personal docente y directivo docente</t>
  </si>
  <si>
    <t xml:space="preserve">Un Contrato de prestación de servicios de apoyo a la gestión con el fin de apoyar la entrega de los documentos a los clientes internos y externos de la Secretaría de Educación Municipal. </t>
  </si>
  <si>
    <t>2.3.2.02.02.009.2201015.041.91119.026</t>
  </si>
  <si>
    <t>CONTRATAR PRESTACIÓN DE SERVICIOS PARA BRINDAR ACOMPAÑAMIENTO TECNOLÓGICO DE LAS TICS EN LA SECRETARIA DE EDUCACIÓN MUNICIPAL Y LAS INSTITUCIONES EDUCATIVAS OFICIALES.</t>
  </si>
  <si>
    <t>Contratar la prestación de servicios de apoyo a la gestión con el fin de brindar apoyo al proceso de bienestar social de la Secretaría de Educación Municipal.</t>
  </si>
  <si>
    <t>CONTRATAR LA PRESTACIÓN DE SERVICIOS PARA PRESTAR APOYO ADMINISTRATIVO AL PROCESO DE ASUNTOS LEGALES Y PÚBLICOS DE LA SECRETARÍA DE EDUCACIÓN MUNICIPAL</t>
  </si>
  <si>
    <t>Contratar la prestación de serivicios profesionales como abogado para las actividades de defensa y representación judicial, elaboración, proyección y revisión de actos administrativos, oficios, derechos de petición y conceptos juridicos, contestación de tutelas y contratación de la Secretaría de Educación Municipal</t>
  </si>
  <si>
    <t>Compra de Equipos</t>
  </si>
  <si>
    <t>2.3.2.02.02.009.2201015.041.91121.026</t>
  </si>
  <si>
    <t>Suministro de elementos de merchandising e impresos necesarios para el cumplimiento de las funciones administrativas, así como para la ejecución de las actividades contenidas en los diferentes proyectos.</t>
  </si>
  <si>
    <t>Mantenimiento</t>
  </si>
  <si>
    <t>Viaticos y gastos de viajes</t>
  </si>
  <si>
    <t>2.3.1.01.01.001.10.2201015.041.91121.026</t>
  </si>
  <si>
    <t>Suministro de tiquetes aéreos para los diferentes destinos que requiera la secretaría de educación municipal y funcionarios de las Instituciones Educativas Oficiales Del Municipio De Armenia</t>
  </si>
  <si>
    <t xml:space="preserve">Prestación de servicios de fotocopiado en blanco y negro, fotocopiado a color, argollado, empastado y plotter. En la Secretaria De Educación Municipal </t>
  </si>
  <si>
    <t>2.3.2.02.02.009.2201015.041.91119.001</t>
  </si>
  <si>
    <t>Contratar la prestación de servicios para la elaboración de estudios del sector y de mercado del proceso de contratación de la secretaria de educación municipal</t>
  </si>
  <si>
    <t>Contrato para la compra de estanterías metálicas para la organización del archivo de gestión de la secretaria de educación municipal</t>
  </si>
  <si>
    <t>Contrato de renovación de hosting para la página web de la secretaria de educación municipal de Armenia.</t>
  </si>
  <si>
    <t>contrato de servicios de instalación y mantenimiento correctivo de los equipos tecnológicos y redes (datos y eléctrica) de la secretaria de educación municipal de Armenia</t>
  </si>
  <si>
    <t>Capacitación bienestar social y estímulos</t>
  </si>
  <si>
    <t xml:space="preserve">Suministro de cartuchos de tinta, cintas y tóner originales y recargas de los mismos, para ser distribuidos como insumos a los equipos de impresión en la secretaria de educación municipal </t>
  </si>
  <si>
    <t>Contratar el servicio de recolección y entrega de correspondencia y encomiendas que requiera el municipio de armenia en la modalidad de mensajería expresa, con cobertura rural, urbana, regional y nacional, para la ejecución de las actividades administrativas y las contenidas en los diferentes proyectos establecidos en el plan de desarrollo 2020 – 2023 “armenia es pa todos”.  </t>
  </si>
  <si>
    <t>Contratar la prestación de servicios para prestar en la gestión documental del proceso de asuntos legales y públicos de la secretaría de educación municipal</t>
  </si>
  <si>
    <t xml:space="preserve">Suministro de papelería blanca y útiles de escritorio para ser distribuidos como insumo en la secretaria de educación municipal </t>
  </si>
  <si>
    <t>Pago mensual del servicio de teléfono de las líneas de la Secretaría de Educación Municipal</t>
  </si>
  <si>
    <t>Contratar la prestación de servicios profesionales para apoyar el proceso de mejoramiento de la calidad educativa mediante acciones de acompañamiento psicométrico para un mejor análisis y uso de los resultados de la evaluación interna y externa que se realiza a los estudiantes de las instituciones educativas oficiales del municipio de armenia.</t>
  </si>
  <si>
    <t>Contrato de  prestacion de servicio de vigilancia privada para los diferentes inmuebles del municipio de Armenia, Quindío o aquellos que se encuentren bajo su responsabilidad, así como el monitoreo vía radio o gprs.</t>
  </si>
  <si>
    <t>Adquisición de prendas, vestido de labor y calzado requeridas para el cumplimiento de las competencias de las secretarías y departamentos administrativos del municipio de armenia.</t>
  </si>
  <si>
    <t>Contrato para Suministro de tiquetes aéreos para los diferentes destinos que requiera la secretaría de educación municipal y funcionarios de las Instituciones Educativas Oficiales Del Municipio De Armenia</t>
  </si>
  <si>
    <t>Cancelación de Viaticos y gastos de viaje</t>
  </si>
  <si>
    <t xml:space="preserve"> Prestar el servicio de actualización del software contable y financiero licenciado para realizar el manejo contable, presupuestal, de tesorería y activos fijos de los recursos de las Instituciones Educativas Oficiales del Municipio de Armenia para la administración y control de los Fondos de Servicios Educativos</t>
  </si>
  <si>
    <t>Suministro de elementos de bioseguridad y de protección personal para la alternancia en las instituciones educativas oficiales de la secretaria de educación del municipio de armenia, en el marco de la pandemia sars-cov2 covid 19.”</t>
  </si>
  <si>
    <t>Adquisición del programa de seguros que ampare y proteja las personas, los activos, intereses patrimoniales, bienes muebles e inmuebles de propiedad del municipio de armenia, asi como todos aquellos por lo que sea ser legalmente responsable o que le corresponda asegurar por disposición legal o contractual.</t>
  </si>
  <si>
    <t>Contrato para Prestación de servicios para realizar las actividades de aseo y limpieza en las diferentes dependencias de la administración donde se prestan los servicios, así como en los CDC y en las instituciones educativas oficiales de la secretaría de educación del municipio de armenia Quindío.</t>
  </si>
  <si>
    <t>Un contrato para Riesgos  Profesionales Estudiantes Media Tecnica</t>
  </si>
  <si>
    <t>Un evento financiado para Suministro de medallería y reconocimiento para diferentes actividades y eventos protocolarios que se adelantan en el municipio de armenia y en la secretaria de educación.</t>
  </si>
  <si>
    <t>Implementación de la Política de Educación Inicial y grado de transición en las instituciones eduactivas oficiales en el marco del sistema de gestión del macroproceso de educación inicial</t>
  </si>
  <si>
    <t xml:space="preserve">Vinculación de docentes de apoyo temporal </t>
  </si>
  <si>
    <t>Cobertura Educativa</t>
  </si>
  <si>
    <t>Contratación de personal profesional para apoyar procesos de convivenccia escolar</t>
  </si>
  <si>
    <t xml:space="preserve">Pago mensual de Suministro de gas </t>
  </si>
  <si>
    <t xml:space="preserve">'105.11.2.3.2.02.02.009.2201028.074.91119.001  </t>
  </si>
  <si>
    <t>Un Compra de equipos, utencillos y menaje para dotación de comedorees</t>
  </si>
  <si>
    <t xml:space="preserve">CONTRATAR LA PRESTACIÓN DE SERVICIOS CON ENTIDADES PARA CAPACITAR A DOCENTES DE LAS INSTITUCIONES EDUCATIVAS OFICIALES DEL MUNICIPIO DE ARMENIA EN HABILIDADES QUE FACILITEN LA ATENCION Y EDUCACIÓN A PRIMERA INFANCIA.  </t>
  </si>
  <si>
    <t>CONVENIOS Y/O CONTRATOS PARA LA PRESTACIÓN DE LOS SERVICIOS DE APOYO A LA GESTIÓN CON EL FIN DE CONTRIBUIR EN LA FORMACIÓN DEPORTIVA, ARTÍSTICA Y CULTURAL DE LOS NIÑOS, NIÑAS Y JÓVENES DE LAS INSTITUCIONES EDUCATIVAS OFICIALES DEL MUNICIPIO DE ARMENIA</t>
  </si>
  <si>
    <t>MANTENIMIENTO, CONSTRUCCION Y ADECUACION DE INFRAESTRUCTURA EDUCATIVA</t>
  </si>
  <si>
    <t>CONTRATAR LAS CONSULTORIAS DE DISEÑO Y/O ESTUDIOS TÉCNICOS Y TRÁMITES RELACIONADOS CON LOS PROYECTOS DE CONSTRUCCIÓN, ADECUACIÓN Y MANTENIEMIENTO DE LA INFRAESTRUCTURA FÍSICA DE LAS INSTITUCIONES EDUCATIVAS OFICIALES DEL MUNICIPIO DE ARMENIA.</t>
  </si>
  <si>
    <t>SUMINISTRO DE ELEMENTOS Y MATERIALES DE FERRETERÍA Y CONSTRUCCIÓN PARA ATENDER DIFERENTES NECESIDADES Y PROYECTOS DEL MUNICIPIO DE ARMENIA</t>
  </si>
  <si>
    <t>RENDIMIENTOS FINANCIEROS DESAHORRO FONPET</t>
  </si>
  <si>
    <t>PRESTACIÓN DE SERVICIOS PROFESIONALES COMO INGENIERO CIVIL CON EL FIN DE BRINDAR APOYO A LOS PROYECTOS TÉCNICOS Y DE GESTIÓN RELACIONADOS CON LA INFRAESTRUCTURA FÍSICA DE LAS INSTITUCIONES EDUCATIVAS OFICIALES DEL MUNICIPIO DE ARMENIA</t>
  </si>
  <si>
    <t>PRESTACIÓN DE SERVICIOS PROFESIONALES COMO ARQUITECTO CON EL FIN DE BRINDAR APOYO A LOS PROYECTOS TÉCNICOS Y DE GESTIÓN RELACIONADOS CON LA INFRAESTRUCTURA FÍSICA DE LAS INSTITUCIONES EDUCATIVAS OFICIALES DEL MUNICIPIO DE ARMENIA</t>
  </si>
  <si>
    <t>CONSULTORÍA: INTERVENTORÍA TÉCNICA, ADMINISTRATIVA, FINANCIERA, CONTABLE, AMBIENTAL Y JURÍDICA PARA LA  ADECUACIÓN DE LAS INSTALACIONES DE INSTITUCIONES EDUCATIVAS</t>
  </si>
  <si>
    <t>COMPRA DE MOBILIARIO ESCOLAR MEDIANTE EL CUAL SE BENEFICIARÁN ESTUDIANTES DE LAS INSTITUCIONES EDUCATIVAS OFICIALES DEL MUNICIPIO DE ARMENIA</t>
  </si>
  <si>
    <t>MANTENIMIENTO Y ALOJAMIENTO EN LA NUBE DE CAMARAS DE VIGILANCIA DONADAS A 10 SEDES EDUCATIVAS OFICIALES DEL MUNICIPIO DE ARMENIA.</t>
  </si>
  <si>
    <t>convenios y/o contratos con el fin de apoyar la gestion del proyecto</t>
  </si>
  <si>
    <t>CONTRATAR LA PRESTACIÓN DE SERVICIOS COMO INSTRUCTOR DE LA ESCUELA DE MÚSICA LUIS ÁNGEL RAMÍREZ DE LA CIUDAD DE ARMENIA.</t>
  </si>
  <si>
    <t>Compra de instrumentos musicales</t>
  </si>
  <si>
    <t>CONTRATAR LA PRESTACIÓN DE SERVICIOS PROFESIONALES PARA COORDINAR LA EJECUCIÓN DEL PROGRAMA ESCUELA DE PADRES PARA LAS INSTITUCIONES EDUCATIVAS DESIGNADAS POR LA SECRETARÍA DE EDUCACIÓN MUNICIPAL DE ARMENIA.</t>
  </si>
  <si>
    <t>CONTRATAR LA PRESTACIÓN DE SERVICIOS PROFESIONALES PARA APOYAR LAS ACTIVIDADES FORMATIVAS PLANTEADAS EN EL MARCO DEL PROGRAMA ESCUELA DE PADRES PARA LAS INSTITUCIONES EDUCATIVAS DESIGNADAS POR LA SECRETARÍA DE EDUCACIÓN MUNICIPAL DE ARMENIA</t>
  </si>
  <si>
    <t xml:space="preserve">CONVENIOS Y/O CONTRATACIÓN DE LA PRESTACIÓN DE SERVICIOS DE APOYO A LA GESTIÓN CON EL FIN DE APOYAR LA IMPLEMENTACIÓN DEL PLAN MUNICIPAL DE LECTURA Y ESCRITURA CON ESTUDIANTES DE LAS INSTITUCIONES EDUCATIVAS OFICIALES DEL MUNICIPIO DE ARMENIA, QUINDÍO. </t>
  </si>
  <si>
    <t>Dotación de equipos de cómputo, tecnologicos, licencias, software ofimático y ayudas audiovisuales</t>
  </si>
  <si>
    <t>Mantenimiento infraestructura tecnologica de equipos de computo y redes.</t>
  </si>
  <si>
    <t>COMPRA DE MATERIAL PEDAGOGICO PARA FORTALECER LA FORMACIÓN CIUDADANA Y APOYO A ESTUDIANTES DE LAS INSTITUCIONES EDUCATIVAS OFICIALES DE ARMENIA.</t>
  </si>
  <si>
    <t>COMPRA, INSTALACIÓN Y PUESTA EN MARCHA DE LA INFRAESTRUCTURA (HARDWARE) DE REDES WI-FI AL INTERIOR DE LAS SEDES E INSTITUCIONES EDUCATIVAS OFICIALES DEL MUNICIPIO DE ARMENIA, SELECCIONADAS POR LA SECRETARÍA DE EDUCACIÓN MUNICIPAL.</t>
  </si>
  <si>
    <t xml:space="preserve">Contratación de personal profesional, tecnólogo y técnico para apoyar proceso </t>
  </si>
  <si>
    <t>Contratar prestacion servicios con el fin de cualificar docentes en proceso curricular y operativo de modelos flexibles.</t>
  </si>
  <si>
    <t>Contratar prestación servicios interprete y modelos lingüisticos y otros para apoyar a apoyar a población con discapacidad.</t>
  </si>
  <si>
    <t xml:space="preserve">Convenio y/o CONTRATO INTERADMINISTRATIVO ENTRE EL MUNICIPIO DE ARMENIA -SECRETARIA DE EDUCACIÓN MUNICIPAL,  LA UNIVERSIDAD DEL QUINDIO  Y EL SENA CON EL FIN DE ATENDER A LOS ESTUDIANTES DE LAS INSTITUCIONES EDUCATIVAS OFICIALES SELECCIONADAS POR LA SECRETARIA DE EDUCACIÓN QUE SE ENCUENTRAN ADSCRITOS AL PROGRAMA DE ARTICULACIÓN DE LA EDUCACIÓN MEDIA Y LA EDUCACIÓN SUPERIOR EN EL MUNICIPIO DE ARMENIA. </t>
  </si>
  <si>
    <t>Capacitaciones a docentes de Instituciones Educativas.</t>
  </si>
  <si>
    <t>Transferencia de recursos  a IEOMA  por reconocimiento de siniestros por parte de la Aseguradora  a la entidad territorial.</t>
  </si>
  <si>
    <t>SGP PRIMERA INFANCIA, 'RENDIMIENTOS FINANCIEROS SGP PRIMERA INFANCIA</t>
  </si>
  <si>
    <t>Compra de insumos, material deportivo, equipos de cómputo y material pedagógico para la formación y apoyo en el trabajo académico que desarrollan los estudiantes adscritos al sistema de responsabilidad penal de adolescentes de la institución educativa INEM de Armenia</t>
  </si>
  <si>
    <t>Contratar la prestación de servicios con el fin de capacitar a docentes de las instituciones educativas oficiales del municipio de armenia en habilidades que faciliten la identificación de niños, niñas y adolescentes con capacidades o talentos excepcionales, en el abordaje de inclusión y equidad en educación</t>
  </si>
  <si>
    <t>Recursos  Propios</t>
  </si>
  <si>
    <t xml:space="preserve">Protocolización de convenios y contratos interadministrativos con Institucciones de Educación Superior.  </t>
  </si>
  <si>
    <t>Convenio y/o CONTRATO INTERADMINISTRATIVO CON EL FIN DE FORTALECER LAS COMPETENCIAS LINGÜÍSTICO - COMUNICATIVAS EN LENGUA EXTRANJERA PARA ESTUDIANTES DE LAS INSTITUCIONES EDUCATIVAS OFICIALES DE ARMENIA SELECCIONADOS POR LA SECRETARÍA DE EDUCACIÓN MUNICIPAL.</t>
  </si>
  <si>
    <t>Devolución recursos por aprobación de licencias de funcionamiento IETDH</t>
  </si>
  <si>
    <t>Garantizar la atención educativa de los estudiantes con discapacidad , de acuerdo a lo establecido en el Decreto 1421 de 2018</t>
  </si>
  <si>
    <t>Garantizar la atención educativa de los estudiantes con discapacidad , de acuerdo a lo establecido en el Decreto 1421 de 2019</t>
  </si>
  <si>
    <t>Garantizar la atención educativa de los estudiantes con discapacidad , de acuerdo a lo establecido en el Decreto 1421 de 2020</t>
  </si>
  <si>
    <t>Garantizar la atención educativa de los estudiantes con discapacidad , de acuerdo a lo establecido en el Decreto 1421 de 2021</t>
  </si>
  <si>
    <t>105.02.2.3.1.01.01.001.01.2201015.119.91121.026</t>
  </si>
  <si>
    <t>105.02.2.3.2.02.02.009.2201015.119.91119.001</t>
  </si>
  <si>
    <t>105.02.2.3.2.02.02.009.2201015.119.91119.939</t>
  </si>
  <si>
    <t>RENDIMIENTOS FINANCIEROS OTRAS TRANSFERENCIAS A NIVEL CENTRAL PARA INVERSION COVID</t>
  </si>
  <si>
    <t>105.11.2.3.2.02.02.005.2201052.007.54129.028</t>
  </si>
  <si>
    <t>105.11.2.3.2.02.02.005.2201052.007.54129.702</t>
  </si>
  <si>
    <t>105.11.2.3.2.02.02.009.2201066.090.91119.001</t>
  </si>
  <si>
    <t>105.11.2.3.2.02.02.009.2201069.086.91119.028</t>
  </si>
  <si>
    <t>105.11.2.3.2.02.02.009.2201043.085.91119.028</t>
  </si>
  <si>
    <t>105.11.2.3.2.02.02.009.2202007.077.91119.001</t>
  </si>
  <si>
    <t>105.11.2.3.2.02.02.009.2201034.082.91119.028</t>
  </si>
  <si>
    <t>105.11.2.3.2.02.02.009.2201035.081.91119.028</t>
  </si>
  <si>
    <t>105.11.2.3.2.02.02.009.2201069.080.91119.028</t>
  </si>
  <si>
    <t>105.11.2.3.2.02.02.009.2202015.078.91119.150</t>
  </si>
  <si>
    <t>105.11.2.3.2.02.02.009.2202015.078.91121.151</t>
  </si>
  <si>
    <t>105.11.2.3.2.02.02.009.2201047.045.91119.001</t>
  </si>
  <si>
    <t>105.11.2.3.2.02.02.009.2202043.032.91119.001</t>
  </si>
  <si>
    <t>105.11.2.3.2.02.02.009.2201067.033.91119.001</t>
  </si>
  <si>
    <t>105.11.2.3.2.02.02.009.2201031.040.91119.001</t>
  </si>
  <si>
    <t>105.11.2.3.2.02.02.009.2201001.039.91119.001</t>
  </si>
  <si>
    <t>105.11.2.3.2.02.02.009.2201047.035.91119.001</t>
  </si>
  <si>
    <t>105.11.2.3.2.02.02.009.2201047.034.91119.001
'105.11.2.3.2.02.02.009.2201047.034.91121.001</t>
  </si>
  <si>
    <t>105.01.2.3.2.02.02.009.2201015.044.91119.026</t>
  </si>
  <si>
    <t>105.01.2.3.2.02.02.009.2201050.043.91119.641</t>
  </si>
  <si>
    <t>105.01.2.3.2.02.02.009.2201015.031.91119.001</t>
  </si>
  <si>
    <t>Instituciones o sedes educativas con conectividad mejorada</t>
  </si>
  <si>
    <t>105.11.2.3.2.02.02.009.2201028.074.91119.001</t>
  </si>
  <si>
    <t>105.06.2.3.2.02.02.009.2201033.101.91121.026</t>
  </si>
  <si>
    <t>SGP -CONECTIVIDAD</t>
  </si>
  <si>
    <t>Contrato de prestación de servicios profesionales para apoyar el proceso de verificación y análisis del pasivo pensional de la Secretaría de Educación Municipal</t>
  </si>
  <si>
    <t>Contrato de prestación de servicios profesionales para apoyar el proceso de liquidación y trámite de prestaciones económicas y sentencias judiciales del personal docente en la Secretaría de Educación Municipal de Armenia</t>
  </si>
  <si>
    <t>REC BCE PROPIOS</t>
  </si>
  <si>
    <t>Contratar la prestación de servicios profesionales para apoyar la implementación y el desarrollo de acciones de prevención de consumo de sustancias psicoactivas en las instituciones educativas oficiales del Municipio de Armenia</t>
  </si>
  <si>
    <t>Contratar la prestación de servicios profesionales con el fin de apoyar la implementación del Centro de Inclusión Educativa en la Secretaría de Educación de Armenia</t>
  </si>
  <si>
    <t>Contratar la prestación de servicios con el fin de apoyar la implementación del Centro de Inclusión Educativa en la Secretaría de Educación de Armenia</t>
  </si>
  <si>
    <t>SGP CALIDAD MATRÍCULA OFICIAL Y REC BCE PROPIOS</t>
  </si>
  <si>
    <t>SPG CALIDAD MATRÍCULA OFICIAL</t>
  </si>
  <si>
    <t>SGP CALIDAD MATRICULA OFICIAL   'RECURSOS RECURSOS PROPIOS Y REC BCE PROPIOS</t>
  </si>
  <si>
    <t>SGP CALIDAD MATRICULA OFICIAL Y REC BCE PROPIOS</t>
  </si>
  <si>
    <t>SGP CALIDAD GRATUIDAD, REC BCE PROPIOS, REC BCE SGP MATRÍCULA OFICIAL, REC BCE RENDIMIENTOS FINANCIEROS SPG CALIDAD MATRÍCULA OFICIAL, REC BCE OTRAS TRANSFERENCIAS  DEL NIVEL CENTRAL PARA INVERSIÓN-COVID, Y REC BCE RENDIMIENTOS FINANCIEROS OTRAS TRANSFERENCIAS DEL NIVEL CENTRAL PARA INVERSIÓN-COVID</t>
  </si>
  <si>
    <t>RECURSOS PROPIOS Y REC BCE PROPIOS</t>
  </si>
  <si>
    <t>RENDIMIENTOS FINANCIEROS DESAHORRO FONPET Y REC BCE DESAHORRO FONPET</t>
  </si>
  <si>
    <t>105.11.2.3.2.02.02.005.2201052.007.54129.702 Y 10511.23202020090000220106708991119.709</t>
  </si>
  <si>
    <t>105.11.2.3.2.02.02.005.2201052.007.54129.702 Y  10511.23202020090000220106708991119.709</t>
  </si>
  <si>
    <t>105.06.2.3.2.02.02.009.2201033.101.91121.026 Y "10501.23202020090000220101504191119.210"</t>
  </si>
  <si>
    <t>"10501.23202020090000220101504191119.210"</t>
  </si>
  <si>
    <t>105.11.2.3.2.02.02.009.2201069.080.91119.028 Y "10501.23202020090000220101504191119.210"</t>
  </si>
  <si>
    <t>105.11.2.3.2.02.02.009.2201043.085.91119.028 Y "10501.23202020090000220101504191119.210"</t>
  </si>
  <si>
    <t>105.11.2.3.2.02.02.009.2201015.076.91119.028   '105.11.2.3.2.02.02.009.2201029.076.91119.001 Y "10501.23202020090000220101504191119.210"</t>
  </si>
  <si>
    <t>2.3.2.02.02.009.2201015.041.91119.026 Y "10501.23202020090000220101504191119.210"</t>
  </si>
  <si>
    <t>2.3.2.02.02.009.2201015.041.91119.001 Y "10501.23202020090000220101504191119.210"</t>
  </si>
  <si>
    <t>Contratar la. Capacitación bienestar social y estímulos</t>
  </si>
  <si>
    <t xml:space="preserve">
Contrato de prestación de servicios para realizar los diferentes exámenes médicos ocupacionales que se requieran para los funcionarios asdcritos a la Secretraría de Educación Municipal
</t>
  </si>
  <si>
    <t xml:space="preserve"> Transferencia de recursos  a IEOMA  por asignacion de calidad gratuidad SSF por el MEN  y  transferencias de recursos por parte de la entidad territorial </t>
  </si>
  <si>
    <t xml:space="preserve"> Adquisición  de Equipos de Computo para oficina</t>
  </si>
  <si>
    <t>Compra de equipos  para apoyar el proceso. convenios y/o contratos con el fin de apoyar la gestion del proyecto</t>
  </si>
  <si>
    <t>JULIETA GÓMEZ DE CORTÉS</t>
  </si>
  <si>
    <t>JOSE MANUEL RÍOS MORALES</t>
  </si>
  <si>
    <t xml:space="preserve">SEGUIMIENTO AL PLAN DE ACCIÓN                         </t>
  </si>
  <si>
    <t>Código: R-DP-PDE-060</t>
  </si>
  <si>
    <t xml:space="preserve">Unidad Ejecutora: </t>
  </si>
  <si>
    <t>SECRETARÍA O  ENTIDAD RESPONSABLE: 2.5. SECRETARÍA DE EDUCACIÓN</t>
  </si>
  <si>
    <t>EFICIENCIA LOGRO Y/O ALCANCE DE LA META</t>
  </si>
  <si>
    <t xml:space="preserve">EFICACIA PRESUPUESTAL </t>
  </si>
  <si>
    <t xml:space="preserve">COBERTURA </t>
  </si>
  <si>
    <t>OBSERVACION</t>
  </si>
  <si>
    <t>INDICADOR DE PRODUCTO</t>
  </si>
  <si>
    <t>Valor de la meta del indicador de producto del proyecto a la fecha de corte</t>
  </si>
  <si>
    <t>Recursos asignados, en pesos en el momento presupuestal (Apropiación Definitiva)</t>
  </si>
  <si>
    <t>Recursos ejecutados en pesos en el momento presupuestal (Reg. Presupuestal)</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</si>
  <si>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</si>
  <si>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</si>
  <si>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</si>
  <si>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</si>
  <si>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</si>
  <si>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Semáforo Alcance de la Meta:
Verde Oscuro  (100%) 
 Amarillo (25%) 
Rojo (0%)</t>
  </si>
  <si>
    <t>Periodo de corte: del 1 de Enero al 31 de Marzo de 2022</t>
  </si>
  <si>
    <t>VIGENCIA AÑO:2022</t>
  </si>
  <si>
    <t>EL SERVICIO SE HA PRESTADO CON NORMALIDAD EN LAS IE ESE CTO TIENE VIGENCIAS FUTURAS Y VA HASTA JUNIO DE 2022</t>
  </si>
  <si>
    <t>No se ha afectado esta meta, ya que no se han generado pagos de sentencias y conciliaciones.</t>
  </si>
  <si>
    <t>No se hangenerado recursos y pagos correspondientes a la Comisión Nacional del Servicio Civil.</t>
  </si>
  <si>
    <t>Se han desarrollado las actividades por parte del contratista pero no se ha tramitado ningún pago. Se ha apoyado a las 28 IES.</t>
  </si>
  <si>
    <t xml:space="preserve">Mediante SAC ARM2022000762 del 20 de enero de 2022, se entregó al Departamento de Bienes y Suministros la necesidad de examenes médicos ocupacionales para los administrativos adscritos a la secretaria de educación municipal. </t>
  </si>
  <si>
    <t>Se giraron recursos de FOME para la compra de elementos de bioseguridad en el mes de marzo a las 28 IES.</t>
  </si>
  <si>
    <t>Este contrato se está ejecutando por parte de bienes y suministros</t>
  </si>
  <si>
    <t xml:space="preserve">Se han visitado el 40% de las instituciones con verificación del mantenimiento de equipos y redes. </t>
  </si>
  <si>
    <t>SE HAN TRAMITADO Y PAGADO A 7 FUNCIONARIOS GASTOS DE VIAJE POR 1,406,779</t>
  </si>
  <si>
    <t>Mediante Resolución 0425 del 01/03/2022, se adopta el programa de bienestar social para la vigencia 2022,  del personal directivo docente, docente y administrativo de la Secretaría de Educación Municipal.</t>
  </si>
  <si>
    <t>280 Niños y Niñas</t>
  </si>
  <si>
    <t>Comunas 1, 2, 3</t>
  </si>
  <si>
    <t>180 Niños y Niñas</t>
  </si>
  <si>
    <t>Comuna 1</t>
  </si>
  <si>
    <t xml:space="preserve">2800 Niños y Niñas </t>
  </si>
  <si>
    <t>Todas Las Comunas (28 IES)</t>
  </si>
  <si>
    <t>35500 Niños, Niñas, Jóvenes y Adultos</t>
  </si>
  <si>
    <t>585 Niños, Niñas y Jóvenes</t>
  </si>
  <si>
    <t>3.699 Niños, Niñas y Jóvenes</t>
  </si>
  <si>
    <t>829 Niños, Niñas y Jóvenes</t>
  </si>
  <si>
    <t>971 Niños, Niñas y Jóvenes</t>
  </si>
  <si>
    <t>25 Niños, Niñas y Jóvenes</t>
  </si>
  <si>
    <t>Se tiene identificada la necesidad.</t>
  </si>
  <si>
    <t>se continua la ejecución del contrato de comisión 001 del 2022</t>
  </si>
  <si>
    <t xml:space="preserve">SE CONTINUA DANDO CUMPLIMIENTO CONFORME A LOS CONTRATOS MEDIANTE LOS CONTRATO 2022-0394, 2022-11876, EL ÁREA DE ASUNTOS LEGALES Y PÚBLICOS REALIZA LA ELABORACIÓN  DE NECESIDADES DEN PROCESOS DEL ÁREA DE PLANEAMIENTO EDUCATIVO, CONTESTACIÓN DE CONCEPTOS JURÍDICOS, DEFENSA JUDICIALES  QUE SEAN REQUERIDOS EN LA SECRETARIA. ASI MISMO FRENTE AL CUMPLIMIENTO LAS AREAS DE PLANEAMIENTO EDUCATIVO, E INSPECCIÓN Y VIGILANCIA EJECUTAN LOS CONTRATOS 2022-1167, 2022-1166, 2011-1168 FRENTE AL APOYO DE PROFESIONALES EN DERECHO </t>
  </si>
  <si>
    <t>SE CONTINUA DANDO CUMPLIMIENTO CONFORME AL CONTRATO  EL ÁREA DE ASUNTOS LEGALES Y PÚBLICOS REALIZA LA ELABORACIÓN DE ESTUDIOS Y ANÁLISIS DE SECTOR Y DE MERCADO DE LOS PROCESOS QUE SE ADELANTAN EN LA SECRETARIA DE EDUCACIÓN</t>
  </si>
  <si>
    <t>El contrato está siendo ejecutado por parte de bienes y suministros</t>
  </si>
  <si>
    <t>El pago que se realizó de gas en las I.E en el mes de marzo fue de $4,031,079</t>
  </si>
  <si>
    <t>Reunión en la Gobernación, piso 10 con la Sec. Flia, Educación y el Gobernador de la Oriquin; tratar el tema de iniciar con la elaboración del PEC de dicho resguardo.                                          El 22 y 23 de marzo asesoría técnica con delegada del MEN, para realizar análisis de la viabilidad del PEC  con el resguardo de la Oriquin.   Los reciursos presupuestados no han sido autorizados para su ejecución por el MEN. Se ha avanzado en el proyecto con recursos de personal y logisticos de la SEM.</t>
  </si>
  <si>
    <t>Se han tenido problemas en el cumplimiento de las metas, por la falta de recursos del Sistema General de Participaciones-SGP (Conpes para Primera Infancia), lo cual no ha permitido la construcción y el mantenimiento de los Centros de Desarrollo Infantil-CDI (población atendida menor de cinco años por el ICBF con operadores). Se tienen predios potenciales en algunas instituciones educativas, pero no se tienen los recursos para la construcción..  Los reciursos presupuestados SGP no han sido autorizados para su ejecución por el MEN.</t>
  </si>
  <si>
    <t>Comunas 1, 2, 3, 6</t>
  </si>
  <si>
    <t>Se ha avanzado en la identificación de la necesidad y se está estructurando la ficha técnica.</t>
  </si>
  <si>
    <t>No se ha intervenido ningún espacio de Primera Infancia. Se adicionaron recursos del balance en febrero. Se solicitó viabilidad PEP-097 por valor $122,697,569, viabilidad BPP-Sria-096, Se entregó al Proceso de Asuntos Legales la información precontractual y documentos anecxos para la contratación de las adecuaciones de los Centros de Desarrollo Infantil y el mobiliario para el Programa Jardín. Meta con aplazamiento.  Los reciursos presupuestados no han sido autorizados para su ejecución por el MEN.</t>
  </si>
  <si>
    <t>Se genera nomina mensual para pago del mes de marzo  en docentes y directivos docentes  de la s Instituciones Educativas Oficiales del Municipio de Arrmenia por un valor a paga de $8,267,984,773 y de funcionarios administrativos de las Instituciones Educativas Oficiales del Municipio de Armenia por un valor de $1,149,512,042. Se tienen 3 informes de nómina a la fecha. Se pagaron contratistas, incluyendo aseo, mantenimiento, seguros. La contratación de bolsas a través de la Alcaldía no se ha realizado, pese a que desde el mes de enero se envío la información. Se adicionaron recursos del bakance en el mes de febrero para atender necesidades de vigilancia, seguros y cuidado de las Instituciones Educativas.</t>
  </si>
  <si>
    <t>14.500 Niños, niñas y Jóvenes.</t>
  </si>
  <si>
    <t>8.000 Niños, niñas y jóvenes</t>
  </si>
  <si>
    <t>8000 niños, niñas y jóvenes</t>
  </si>
  <si>
    <t>160 Niños, niñas y jóvenes</t>
  </si>
  <si>
    <t>20047 Niños, niñas y jóvenes</t>
  </si>
  <si>
    <t>59 Jóvenes.</t>
  </si>
  <si>
    <t>Se han entregado 3Informes de verificación de pago de nómina, se contrato personal y se ha pagado contratistas. mensual. No se han contratado por la Alcaldía procesos de bolsa, pese a que se ha enviado la información precontractual desde enero.</t>
  </si>
  <si>
    <t>Hsata el momento no hay comunas beneficiadas, ya que no se ha avanzado en la meta.</t>
  </si>
  <si>
    <t>Hasta el momento no hay población beneficiada, ya que no se ha avanzado en la meta</t>
  </si>
  <si>
    <t>Se contrató el mantenimiento de las instituciones educativas para garantizar la presencialidad, con recursos propios aportados desde el Departamento de Bienes y Suministros.</t>
  </si>
  <si>
    <t>No se ha realizado la contratación por Bolsa desde la Alcaldía, se entregaron desde los meses de enero y febrero la información precontractual</t>
  </si>
  <si>
    <t>Meta con aplazamiento para el año 2023. No se tiene la Contratación de diseños preliminares para la construcción de un CDI. No se han aprobado recursos CONPES para Primera Infancia SGP. Robablemente no se contraten los diseños, ya que con la autorización de la apertura del Programa Jardín por parte del MEN, se están relaizando adecuaciones en siete instituciones eudcativas para la atención de niños y niñas de 4 años y no se requiera la construcción de un Centro de Desarrollo Infantil.</t>
  </si>
  <si>
    <t>Se han tenido problemas en el cumplimiento de las metas, por la falta de recursos del Sistema General de Participaciones-SGP (Conpes para Primera Infancia), lo cual no ha permitido la construcción y el mantenimiento de los Centros de Desarrollo Infantil-CDI (población atendida menor de cinco años por el ICBF con operadores). Esta meta se encuentra aplazada, Se giraron los recursos a las  7 instituciones educativas que realizarán adecuaciones para la apertura del Programa Jardín para niños y niñas de 4 años y probablemente reemplazarían la construcción de un CDI:. Los reciursos presupuestados SGP no han sido autorizados para su ejecución por el MEN. Robablemente no se contraten los diseños, ya que con la autorización de la apertura del Programa Jardín por parte del MEN, se están relaizando adecuaciones en siete instituciones eudcativas para la atención de niños y niñas de 4 años y no se requiera la construcción de un Centro de Desarrollo Infantil.</t>
  </si>
  <si>
    <t>Se tiene la Política de Educación Inicial con 28 Instituciones Educativas a través de los procesos educativos de preescolar y jardín.  Los reciursos presupuestados SGP no han sido autorizados para su ejecución por el MEN. Se ha avanzado en el proyecto con recursos de personal y logistca de la SEM. Se autorizó la apertura del Programa Jardín en siste Instituciones Educativas. Se tiene recursos de personal por parte de la SEM para la ejecución y avance de la meta.</t>
  </si>
  <si>
    <t xml:space="preserve"> Se nombraron los docentes para el Programa Jardín y se ha fortalecido rel proceso de EN HABILIDADES QUE FACILITEN LA ATENCION Y EDUCACIÓN A PRIMERA INFANCIA.    Los reciursos presupuestados SGP no han sido autorizados para su ejecución por el MEN.  Se tiene recursos de personal por parte de la SEM para la ejecución y avance de la meta.</t>
  </si>
  <si>
    <t>Se han atendido 585 niños, niñas y jóvenes con las estrategias de acceso y permanencia. Se han adelantado reuniones para el análisis de la Política con grupos de étnias. Los recursos de SGP no han sido autorizados por el MEN.  Se tiene recursos de personal por parte de la SEM para la ejecución y avance de la meta.</t>
  </si>
  <si>
    <t>Próximamente reunión con Secretaría de Gobierno para revisión de la Política pública.   Los reciursos presupuestados no han sido autorizados para su ejecución por el MEN.  Se tiene recursos de personal por parte de la SEM para la ejecución y avance de la meta. logisticos de la SEM.</t>
  </si>
  <si>
    <t>Se ha atendido a 2.173 de población víctima y vulnerable más 820 de la población del contrato de administración del servicio educativo, más 706 del programa de Jóvenes y Adultos para un total de 3.699, con estrategias de acceso y permenencia. Además, se encuentran matriculados cerca de 1.700 niños, niñas y jóvenes venezolanos.  Se tiene recursos de personal por parte de la SEM para la ejecución y avance de la meta.</t>
  </si>
  <si>
    <t>Se tiene contrato atendiendo a 829 niños, niñas y jóvenes contemplados en el congtrato con la Institución Educativa Laura Vicuña.  Se tiene recursos de personal por parte de la SEM para la ejecución y avance de la meta.</t>
  </si>
  <si>
    <t>Se están atendiendo 971 niños, niñas y jóvenes con estrategias de acceso y permannecia. Se han pagado contratistas. Se ha realizado seguimiento a los PIAR en las Instituciones Educativas y se tienen avances significativos en un 50% de las Instituciones. Se han vinculado 9 docentes de apoyo. Además, se contrataron interpretes y personal de modelos linguísticos para atender la población del CASD. (Avance: Interpretes contratos : 1146,1142,1145,1144 con un valor mensual de $2.059.490, con un avance de interpretacion de LSC a los estudiantes sordos del nivel de segundaria matriculados en la Institución educativa CASD. Avance: Modelo Linguistico contrato N°1143 con un valor mensual de $2.119.653,con actividades de acompañamiento a la poblacion sorda matriculada en la institución educativa CASD en cultura y fortalecimiento de la LSC lengua materna del sordo. Avance: Profesional de Apoyo para estudiantes con discapacidad SORDOCEGUERA matriculada en las instituciones educativas del Municipio Contrato N°1147 con un pago mensual de $2.119.653 , se presenta a la institucion CAMILO TORRES donde se encuentra la estudiante grado 11° matriculada y se empieza a realizar el PIAR).  Se tiene recursos de personal por parte de la SEM para la ejecución y avance de la meta.</t>
  </si>
  <si>
    <t>9 docentes temporales vinculados para apoyar a la población con Necesidades Educativas Especiales.  Se tiene recursos de personal por parte de la SEM para la ejecución y avance de la meta.</t>
  </si>
  <si>
    <t>Codigo de la actividad MGA 1.1.4 por valor $13.403.340 con un pago mensual de $3.350.835. avance: se convoco a reunión con rectores de las instituciones educativas oficiales por medio de circular N°28 de 02 de febrero de 2022. Se aha avanzado en la ejecución del contrato con la atención a la población.  Se tiene recursos de personal por parte de la SEM para la ejecución y avance de la meta.</t>
  </si>
  <si>
    <t>Avance: Interpretes contratos : 1146,1142,1145,1144 con un valor mensual de $2.059.490, con un avance de interpretacion de LSC a los estudiantes sordos del nivel de segundaria matriculados en la Institución educativa CASD. Avance: Modelo Linguistico contrato N°1143 con un valor mensual de $2.119.653,con actividades de acompañamiento a la poblacion sorda matriculada en la institución educativa CASD en cultura y fortalecimiento de la LSC lengua materna del sordo. Avance: Profesional de Apoyo para estudiantes con discapacidad SORDOCEGUERA matriculada en las instituciones educativas del Municipio Contrato N°1147 con un pago mensual de $2.119.653 , se presenta a la institucion CAMILO TORRES donde se encuentra la estudiante grado 11° matriculada y se empieza a realizar el PIAR.  Se tiene recursos de personal por parte de la SEM para la ejecución y avance de la meta.</t>
  </si>
  <si>
    <t>Acompañamiento para el mejoramiento a las IE: RUFINO CENTRO, NUESTRA SEÑORA DE FATIMA, NUESTRA SEÑORA DE BELÉN, INEM, RUFINO CENTRO, LAURA VICUÑA, SANTA TERESA DE JESUS, MARCELINO CHAMPAGNAT y TERESITA MONTES. se participo de manera activa en la socializacion de la estrategia Evaluar para Avanzar y se dio inicio a la misma según el cronograma establecido por el ICFES alcanzando al dia 30 de marzo un porcentaje de participacion de las instituciones educativas del 89%.
se inicio el diseño de la estrategia de Fortalecimiento académico y pedagogico de los aprendizajes de los estudiantes para el municipio de Armenia vigencia 2022 Se tiene profesional para apoyar análisis de pruebas saber. Se tiene personal contratado para el Centro de Inclusión Social y la estrategia para enfrentar el consumo de drogas en las Instituciones Educativas. Se adiconaron recursos del balance en el mes de febrero de 2022.  Se tiene recursos de personal por parte de la SEM para la ejecución y avance de la meta.</t>
  </si>
  <si>
    <t>En desarrollo del contrato 2022-1175 Se realizó diagnostico a los estudiantes de los grados 3° y 5° de primaria de las instituciones educativas oficiales en desarrollo de la estrategia Fortalecimiento Académico y Pedgógico.  Se tiene recursos de personal por parte de la SEM para la ejecución y avance de la meta.</t>
  </si>
  <si>
    <t>Se adiciona mediante decreto 021 de enero 19 por valor de $81.000.000 con fuentes de recursos: REC BCE PROPIOS, Se piden dos viabilidades por $13.403340 cada una (4 meses), total $26.806.680. Se requiere apoyar procesos desde la Secretaría de Educación para la prevención de sustancias psicoactivas a grupos de mayor vulnerabilidad y riesgo social. Se solicitó viabilidad PEP-085-086, aprobaron viabilidad BPP-SRIA-045-046 Yentregaron CDPS: 20221829-20221828 por valor de $13.403.340 cada una. Se firmaron contratos No. 20221164 y No. 20221165. Se continua con la ejecución del contrato.  Se tiene recursos de personal por parte de la SEM para la ejecución y avance de la meta.</t>
  </si>
  <si>
    <t>Se adiciona mediante decreto 021 de enero 19 por valor de $81.000.000 con fuentes de recursos: REC BCE PROPIOS, Se pide viabilidad por $13.403.340 (4 meses). Se requiere contar con una persona que fortalezca los procesos de inclusión educativa desde el Centro de Inclusión Educativa.Se solicitó viabilidadPEP-087 aprobaron viabilidad BPP-SRIA-044 por valor de $13.403.340 y entregaron CDP 20221831 por valor de $13.403.340. Se firmo contrato No.20221169. Se continua con la ejecución del contrato.  Se tiene recursos de personal por parte de la SEM para la ejecución y avance de la meta.</t>
  </si>
  <si>
    <t>Se adiciona mediante decreto 021 de enero 19 por valor de $81.000.000 con fuentes de recursos: REC BCE PROPIOS, Se pide viabilidad por $9.747.720 (4 meses). Se requiere apoyar diferentes procesos, procedimientos y tareas del Centro de Inclusión Educativa. Se solicitó viabilidadPEP-088 aprobaron viabilidad BPP-SRIA-048 Yentregaron CDP 20221832 por $9.747.720 y firmo contrato No. 20221515. Se continúa con la ejecución del contrato.  Se tiene recursos de personal por parte de la SEM para la ejecución y avance de la meta.</t>
  </si>
  <si>
    <t>Visita 27 IEOMA verificación  articulación  (PEI, SIEE, Plan de Estudios) con componente pedagógico JU. Actas Calidad Educativa. Se tienen cerca de 14.500 estudiantes en jornada única.
  Asistencia Técnica Mineducación 2 y 28 de marzo 2022 y SEM Acta No.91.
Sesión 0 Ruta de Acompañamiento para Fortalecimiento de las SE Certificadas para la gestión de la Jornada Única y la Educación Inicial en el Marco de la Atención Integral (Acta de reunión Virtual marzo 24)
Seguimiento asignación cupos PAE para estudiantes jornada única SAC ARM2022IE000385 DE 08 DE MARZO DE 2022.   Los reciursos presupuestados no han sido autorizados para su ejecución por el MEN. Se ha avanzado en el proyecto con recursos de personal y logisticos de la SEM.  Se tiene recursos de personal por parte de la SEM para la ejecución y avance de la meta.</t>
  </si>
  <si>
    <t>En el mesde marzo se dio inicio al desarrollo de las siguientes modalidades: Plan nacional de lectura, formación artistico cultural en danza y música, fortalecimiento áreas obligatorias ( Matemáticas, lenguaje, atención psicosocial y jardín), Bilinguismo,  educación ambiental, escuelas deportivas. Se tiene convenio con Comfenalco.,   Los reciursos presupuestados no han sido autorizados para su ejecución por el MEN. Se ha avanzado en el proyecto con recursos de personal y logisticos de la SEM.  Se tiene recursos de personal por parte de la SEM para la ejecución y avance de la meta.</t>
  </si>
  <si>
    <t>Tres sedes recibidas y Siete Instituciones con construcción en el convenio FFIE. Se adicionaron recursos del balance en febrero.  Se tienen procesos precontractuales para atender 44 sedes educativas y 7 sedes para Jardín. Se tienen procesos precontractuales para intervenir 44 sedes educativas, TECNOACADEMIA (Ciudadela del Sur), la Normal Nacional. Se Tiene proceso para compra de mobiliario escolar. Se pidieron viabilidades al finalizar el mes por más de $2.200 millones más las interventorias. Se visitaron nuevamente cerca de 30 sedes para verificar estado de las sedes por el invierno y el avance de la presencialidad. Se transfirieron recursos FOME para adecuaciones.  Se tiene recursos de personal por parte de la SEM para la ejecución y avance de la meta.</t>
  </si>
  <si>
    <t>Se solicitaron viabilidades PEP-098 por valor de $785,000,000, viabilidad BPP-Sria-097; PEP-102 por valor de $900,000,000, viabilidad BPP-Sria-102 y CDP 20223175; Se entregó información precontractual para adecuación y mantenimiento de 44 sedes educativas.  Se tiene recursos de personal por parte de la SEM para la ejecución y avance de la meta.</t>
  </si>
  <si>
    <t>Se tiene con el FFIE el diseño de la construcción de la sede la Cecilia.  Se tiene recursos de personal por parte de la SEM para la ejecución y avance de la meta.</t>
  </si>
  <si>
    <t>Verificación de condiciones de retorno a la presencialidad y formulación de fichas para procesos contractuales de obra. Elaboración de presupuestos. Visitas a las instituciones y apoyo a procesos precontractuales.  Se tiene recursos de personal por parte de la SEM para la ejecución y avance de la meta.</t>
  </si>
  <si>
    <t>Verificación de condiciones de retorno a la presencialidad Elaboración de presupuestos. Verificación de capacidad instalada.   Visitas a las instituciones y apoyo a procesos precontractuales.  Se tiene recursos de personal por parte de la SEM para la ejecución y avance de la meta.</t>
  </si>
  <si>
    <t>Se tienen procesos de intetrventoría para la contratación de adecuaciones y mantenimiento de instituciones educativas, además, de la contratación de TECNOACADEMIA.  Se tiene recursos de personal por parte de la SEM para la ejecución y avance de la meta.</t>
  </si>
  <si>
    <t>Se tramitó viabilidad PEP-104 por valor de $410,823,041 y viabilidad BPP-Sria-103. Se tiene información entregada al Proceso Jurídico para la contratación de mobiliario para instituciones educativas y programa Jardín.  Se tiene recursos de personal por parte de la SEM para la ejecución y avance de la meta.</t>
  </si>
  <si>
    <t>Se tienen instaladas las cámaras de seguridad en las 10 instituciones educativas con seguimiento de los rectores como responsables, se envió circular al respecto.  Se tiene recursos de personal por parte de la SEM para la ejecución y avance de la meta.</t>
  </si>
  <si>
    <t>Se da por terminada la inscripción y las audiciones,  se da  inicio desde mediados de febrero  las clases en los tres programas de Piano, practica coral, cuerdas pulsadas (hace referencia a guitarra acustica,bandola y tiple). Se tiene plan de estudios con horarios. Se tienen 160 estudiantes.  Se tiene recursos de personal por parte de la SEM para la ejecución y avance de la meta.</t>
  </si>
  <si>
    <t>Desarrollo  de planes de estudios  con los horarios establecidos, cumpliendo la jornada laboral. Se tiene recursos de personal por parte de la SEM para la ejecución y avance de la meta.</t>
  </si>
  <si>
    <t>A la fechas se han realizado 2 pagos a cada uno de los contratistas.  Se tiene recursos de personal por parte de la SEM para la ejecución y avance de la meta.</t>
  </si>
  <si>
    <t>Se realizó AT al equipo de docentes orientadores abordando las temáticas, de abuso sexual en NNA, Estrategias para abordar al menor trabajador, respuesta a las necesidades de los NNA con trastornos del aparendizaje (discalculia, dislexia y TDAH).  Participación en el comite de adulto mayor,Comité de Infancia y Adolescencia, Comité de Género (Mujer); Seminario SPA- Gobernación (UNISALLE) Consejo Departamental de Drogas, Mesa de Trabajo Policia Infancia -Adolescencia / rectores / SEM (SPA), Comité/Plan de Acción - Trata de personas, Concertación Mesa de Juventudes,   Comité Departamental de Drogas, mesa de trabajo Diplomado en Conviencia Ciudadana- convenio personeria/SEM/Gran Colombia (personeros, contralores y representantes estudiantiles). Ejes tematicos articulados a los planes de accion de los docentes orientadores de las IE.  Se está terminando de procesar información de la encuesta de convivencia escolar. Se adcionaron recursos del balance en el mes de enero y febrero.  Se tiene recursos de personal por parte de la SEM para la ejecución y avance de la meta.</t>
  </si>
  <si>
    <t>Se iniciaron los talleres para los niños, niñas y adolescentes de  las I.E. Teresita Montes, Cämara Junior y Eudoro Granada. E igualmente con los Padres de Familia.  Se tiene recursos de personal por parte de la SEM para la ejecución y avance de la meta.</t>
  </si>
  <si>
    <t>Se iniciaron los talleres y temáticas en las 28 Instituciones Educativas con los niños, niñas y adolescentes y padres de familias.  Se tiene recursos de personal por parte de la SEM para la ejecución y avance de la meta.</t>
  </si>
  <si>
    <t>Se tienen profesionales para apoyar la ESCUELA DE PADRES en las diferentes instituciones educativas.  Se tiene recursos de personal por parte de la SEM para la ejecución y avance de la meta.</t>
  </si>
  <si>
    <t>Se atiende a todos los estudiantes de las I.E. 28 I.E   Los reciursos presupuestados no han sido autorizados para su ejecución por el MEN. S Se tiene recursos de personal por parte de la SEM para la ejecución y avance de la meta.</t>
  </si>
  <si>
    <t>Se está en proceso para la recepción de 28 laboratorios steam para igual número de IES. Se está en proceso la compra de materiales. Se adicionaron recursos del balance en febrero. Se han realizado visitas para verificar el mantenimiento de salas, equipos y redes en las Instituciones Educativas.  Se tiene recursos de personal por parte de la SEM para la ejecución y avance de la meta.</t>
  </si>
  <si>
    <t>Se está en proceso la recepción de laboratorios STEAM para 28 Instituciones Educativas.  Se tiene recursos de personal por parte de la SEM para la ejecución y avance de la meta.</t>
  </si>
  <si>
    <t>Se está en proceso la compra de material pedagógico.  Se tiene recursos de personal por parte de la SEM para la ejecución y avance de la meta.</t>
  </si>
  <si>
    <t>28 Instituciones con estrategias de PRAE_PEGER.  Se tiene recursos de personal por parte de la SEM para la ejecución y avance de la meta.</t>
  </si>
  <si>
    <t>Se realizó acompañamiento al Comité Interinstitucional de Edcuación Ambiental CIDEA Quindio y CIDEA Armenia, así como a la Junta de Protección y Bienestar Animal JUDEA. Se recepcionaron los proyectos educativos ambientales para posterior revision. Se adicionaron recuros del balance en febero y se tienen procesos precontractuales para compra de mateeria les para las Instituciones Educativas.  Se tiene recursos de personal por parte de la SEM para la ejecución y avance de la meta.</t>
  </si>
  <si>
    <t>Se tiene plan de trabajo anual de acuerdo a la necesidad de las instituciones educativas. Se han beneficiado 20,047 escolarizados. Se contrató el PAE y Comisionista de bolsa, como personal profesional para apoyar la entrega en las Instituciones Educativas. Se ha llevado a cabo reuniones con rectores y se han enviado lineamientos. La Secretaría de Educación ha participado en eventos del orden nacional como repreestionando de los Secretarios de Educación y ha estado getsionando recursos adicionales para el PAE. Se adicionaron recursos del balance en el mes de febrero.  Se tiene recursos de personal por parte de la SEM para la ejecución y avance de la meta.</t>
  </si>
  <si>
    <t>Se continuo con la entrega del PAE en las dos modalidades, por el momento no se tiene el consolidado debido a que no se ha realizado la entrega documental por parte del operador del programa.  Se tiene recursos de personal por parte de la SEM para la ejecución y avance de la meta.</t>
  </si>
  <si>
    <t>Estos contratos se ejecutaron de manera oportuna durante este mes y se realizo el segundo pago de estos contratos.  Se tiene recursos de personal por parte de la SEM para la ejecución y avance de la meta.</t>
  </si>
  <si>
    <t>A la fecha no se cuenta con  beneficiarios. Desde el mes de enero se envío la necesidad . Mediente SAC ARM2022EE004653 se remitio al area de Juridica de Mpal Solicitud cancelación de evento Colombia Compra Eficiente e iniciar proceso de  y en su defecto iniciar  el proceso contractual que permita realizar cuanto antes la contratación del servicio de transporte escolar para beneficiar estudiantes de instituciones educativas oficiales del municipio de Armenia Quindío.No se tienen beneficiarios de transporte escolar. e tiene recursos de personal por parte de la SEM para la ejecución y avance de la meta.</t>
  </si>
  <si>
    <t>Mediente SAC ARM2022EE004653 se remitio al area de Juridica de Mpal Solicitud cancelación de evento Colombia Compra Eficiente e iniciar proceso de  y en su defecto iniciar  el proceso contractual que permita realizar cuanto antes la contratación del servicio de transporte escolar para beneficiar estudiantes de instituciones educativas oficiales del municipio de Armenia Quindío.No se tienen beneficiarios de transporte escolar. e tiene recursos de personal por parte de la SEM para la ejecución y avance de la meta.</t>
  </si>
  <si>
    <t>Se realiza pago a la EAM por atención de 59 estudiantes beneficiados por el Fondo Municipal de becas. -Realización de Resolución para estudiantes beneficiados del Fondo Municipal de Becas (actualmente se encuentra en proceso de aprobación). Reunión para brindar informe al Comité del Fondo Municipal de Becas. (08 marzo). Acta de reunión para incluir  nuevo estudiante beneficiado por el  Fondo Municipal de Becas,perteneciente a la IE Nacional Jesús María Ocampo. - Realización banco de datos (personal: teléfonos y correos de los 126 estudiantes beneficiados).e tiene recursos de personal por parte de la SEM para la ejecución y avance de la meta.</t>
  </si>
  <si>
    <t>Se tiene convenio con la Universidad del Quindío y la EAM. Se esta gestionando convenios con otras universidades. e tiene recursos de personal por parte de la SEM para la ejecución y avance de la meta.</t>
  </si>
  <si>
    <t>Se realizò tramite y pago de servicios publicos de acueducto, aseo y energia a la 27 IEOMA e tiene recursos de personal por parte de la SEM para la ejecución y avance de la meta.</t>
  </si>
  <si>
    <t>Se adiciona mediante decreto 021 de enero 19 por valor de $300,000,000 con recursos REC BCE desahorro Fonpet. Se tiene gestionado convenio con una Universidad para mejorar competencias en bilinguismo para estudiantes de media. e tiene recursos de personal por parte de la SEM para la ejecución y avance de la meta.</t>
  </si>
  <si>
    <t xml:space="preserve">Comité de Articulación Acta No.003. Asistencias Técnicas de SEM a IEOMA. Actas No.090, 98, 103, 116. Jornada de actualización etapa práctica - Programa Articulación con la Educación Media - Doble Titulación Centro Agroindustrial Acta No.129. 24 IE vinculadas.   Los reciursos presupuestados no han sido autorizados para su ejecución por el MEN. Se ha avanzado en el proyecto con recursos de personal y logisticos de la SEM. Se benefician estudiantes de media. Se adicionaron recursos del balance en el mes de febero. e tiene recursos de personal por parte de la SEM para la ejecución y avance de la meta.
</t>
  </si>
  <si>
    <t>Presentación propuesta por parte de Uniquindío a SEM.   Los reciursos presupuestados no han sido autorizados para su ejecución por el MEN. Se ha avanzado en el proyecto con recursos de personal y logisticos de la SEM. e tiene recursos de personal por parte de la SEM para la ejecución y avance de la meta.</t>
  </si>
  <si>
    <t>Actualmente se han realizado comunicaciones con Computadores para Educar y la Empresa OEI Training quienes afirman que para el mes de Abril seran instaladas las Aulas y los elementos que faltan, es de mencionar que las Instituciones ya tienen los 1015 equipos de computo que se dieron para la dotación de las mencionadas aulas. Se tienen viistas de seguimiento y capacitaciones a los docentes. e tiene recursos de personal por parte de la SEM para la ejecución y avance de la meta.</t>
  </si>
  <si>
    <t>Actualmente el Ingeniero Julio Cesar Garzon, a realizado visita a 15 Insittuciones Educativas, verificando estado de las salas u uso de las mismas, en cuanto a elementos tecnologicos. e tiene recursos de personal por parte de la SEM para la ejecución y avance de la meta.</t>
  </si>
  <si>
    <t>Se tiene plan de trabajo, cronograma y visitas a las instituciones educativas, se envío inforrmación a la Alcaldía como inventario de las cámaras para su adquiisción.. e tiene recursos de personal por parte de la SEM para la ejecución y avance de la meta.</t>
  </si>
  <si>
    <t>Se tiene profesional con procesos de seguimiento al uso y aprovechamiento de TIC en la Institución Educativa. e tiene recursos de personal por parte de la SEM para la ejecución y avance de la meta.</t>
  </si>
  <si>
    <t>Se adiciona mediante decreto 021 de enero 19 por valor de $24,293,576 con fuentes de recursos: REC BCE PROGRAMAS EDUCATIVOS PARA EL TRABAJO Y DESARROLLO HUMANO Y REC BCE RENDIMIENTOS FINANCIEROS PROGRAMAS EDUCATIVOS PARA EL TRABAJO Y DESARROLLO HUMANO. Se tiene identicada la necesidad de compra de equipos. Se solicitó viabilidad PEP-100 por valor de $24,293,576, viabilidad BPP-Sria-099. e tiene recursos de personal por parte de la SEM para la ejecución y avance de la meta.</t>
  </si>
  <si>
    <t>Se cuenta con dos profesionales del Derecho contratos N° 2022 1167 -  N° 2022 1166.  Se adiciona mediante decreto 021 de enero 19 por valor de $26,806,680 con fuentes de recursos: REC BCE PROGRAMAS EDUCATIVOS PARA EL TRABAJO Y DESARROLLO HUMANO Y REC BCE RENDIMIENTOS FINANCIEROS PROGRAMAS EDUCATIVOS PARA EL TRABAJO Y DESARROLLO HUMANO. e tiene recursos de personal por parte de la SEM para la ejecución y avance de la meta.</t>
  </si>
  <si>
    <t>Se recepcionó  el pago  de renovación de  3 programas de la IETDH  ESCUELA INTERNACIONAL DE  IDIOMAS ASV, el  28 de marzo a nombre del Municipio de Armenia. e tiene recursos de personal por parte de la SEM para la ejecución y avance de la meta.</t>
  </si>
  <si>
    <t>Proceso de inscripción de instituciones educativas oficiales del Municipio de Armenia y matrícula de estudiantes Básica Secundaria. Solicitud datos de contacto enlaces para el programa de TecnoAcademia designados por cada IE mediante oficios radicados en SAC
Entrega de Acta de Compromiso. 11 IE vinculadas.   . Se ha avanzado en el proyecto con recursos de personal y logisticos de la SEM. e tiene recursos de personal por parte de la SEM para la ejecución y avance de la meta.</t>
  </si>
  <si>
    <t>28 instituciones educativas con prácticas en Escuelas Saludables en procesos de presencialidad, entrega del PAE. . Se ha avanzado en el proyecto con recursos de personal y logisticos de la SEM. e tiene recursos de personal por parte de la SEM para la ejecución y avance de la meta.</t>
  </si>
  <si>
    <t>Se vienen adelantando segun reuniones previas con los diferentes orientadores las tematicas; redes sociales, proyecto de vida,  salud metal y resolución de conflictos.  Los talleres vivenciales realizados en las Instituciones Educativas Oficiales de Armenia al 28 de marzo dan un resultado de población estuantil atendida de 4231  y 617 padres y/o acudientes. Ademas de realizar en la Institución Educativa Ciudadela la Cuyabra el Taller a Docentes con la tematica Trabajo en Equipo, con la participación de 38 asistentes. e tiene recursos de personal por parte de la SEM para la ejecución y avance de la meta.</t>
  </si>
  <si>
    <t>Un documento se seguimiento y dos reuniones a nivel del Eje Cafetero. Se entregó informe al Concejo Municipal. Se ha avanzado en el proyecto con recursos de personal y logisticos de la SEM. e tiene recursos de personal por parte de la SEM para la ejecución y avance de la meta.</t>
  </si>
  <si>
    <t>Reunión SEM - ICBF Generación Sacúdete Acta No.108
Presentación propuesta a IEOMA oficios radicados en SAC.
Socialización por parte de ICBF del programa a las IEOMA. Seis IE vinculadas.. Se ha avanzado en el proyecto con recursos de personal y logisticos de la SEM.
 e tiene recursos de personal por parte de la SEM para la ejecución y avance de la meta.</t>
  </si>
  <si>
    <t>Se dearrolla el proyecto en las instituciones educativas Teresita Montes, Camara Junier, CASD, Ciudad Dorada, Cristobal Colón, La Fra,ncia, Marcelino Champagnat, Camilo Torres en los grados de 6° a 9°. Este proyecto se desarrolla con recursos de FONIÑEZ en el marco  del convenio interinstitucional NRO. 0008-1-2022 entre la SEM y Comfenalco. Se ha avanzado en el proyecto con recursos de personal y logisticos de la SEM. e tiene recursos de personal por parte de la SEM para la ejecución y avance de la meta.</t>
  </si>
  <si>
    <t>Se entregó informe de seguimiento a la gestión de enero, febrero y marzo. Se ha avanzado en el proyecto con recursos de personal y logisticos de la SEM. e tiene recursos de personal por parte de la SEM para la ejecución y avance de la meta.</t>
  </si>
  <si>
    <t xml:space="preserve">Se entregó información para el proceso de contratación de la auditoria en el segundo semestre. e tiene recursos de personal por parte de la SEM para la ejecución y avance de la meta. </t>
  </si>
  <si>
    <t>No se ha contratado la conectividad. Actualmente el proceso se encuentra en contratación por parte del Departamento Juridico de la Alcaldia Municipal de Armenia, es de resaltar que se esta realizando por proceso de licitación y la Secretaria de Educación a resuelto las observaciones al proceso acuerdo a los solicitado en las fechas estimadas, la contratacion se realizara para 40 sedes educativas de la ciudad de Armenia a traves de la modalidad de bolsa. e tiene recursos de personal por parte de la SEM para la ejecución y avance de la meta.</t>
  </si>
  <si>
    <t>Actualmente el proceso se encuentra en contratación por parte del Departamento Juridico de la Alcaldia Municipal de Armenia, es de resaltar que se esta realizando por proceso de licitación y la Secretaria de Educación a resuelto las observaciones al proceso acuerdo a los solicitado en las fechas estimadas, la contratacion se realizara para 40 sedes educativas de la ciudad de Armenia a traves de la modalidad de bolsa. e tiene recursos de personal por parte de la SEM para la ejecución y avance de la meta.</t>
  </si>
  <si>
    <t xml:space="preserve">Se realizò tramite y pago de servicio de telefono de 3 lineas telefonicas de la SEM en el nivel central. e tiene recursos de personal por parte de la SEM para la ejecución y avance de la meta. </t>
  </si>
  <si>
    <t xml:space="preserve">Se tiene proceso precontractual para la compra de equipos. </t>
  </si>
  <si>
    <t>SE CONTINUA DANDO CUMPLIMIENTO CONFORME AL CONTRATO 2022-0051 EL ÁREA DE ASUNTOS LEGALES Y PÚBLICOS REALIZA LA ORGANIZACIÓN DE LOS DOCUMENTOS CONFORME CON LA GESTIÓN DOCUMENTAL APLICABLE, ACTUALIZACIÓN DE DATOS EXCEL, APLICACIÓN DE LISTAD DE CHEQUEO. e tiene recursos de personal por parte de la SEM para la ejecución y avance de la meta.</t>
  </si>
  <si>
    <t>$1.584.056=  PAGO MENSUAl MES DE MARZO DONDE SE REALIZO ENTREGA DE LA  DOCUMENTACION INTERNA DE LA SEM A LAS DIFERENTES SECRETARIAS DEL CAM Y INSTITUCIONES EDUCATGIVAS. e tiene recursos de personal por parte de la SEM para la ejecución y avance de la meta.</t>
  </si>
  <si>
    <t xml:space="preserve">YA SE TRAMITÓ EL PRIMER PAGO CORRESPONDIENTE AL PERIODO DEL 18 DE FEBRERO AL 18 DE MARZO DE 2022 POR VALOR DE $3.500.000 LAS ACTIVIDADES DESARROLLADAS: 2.2.1 Brindar Apoyo y acompañamiento en el direccionamiento para la implementación de la Gestión Documental en la Secretaria de Educación Municipal de Armenia.  e tiene recursos de personal por parte de la SEM para la ejecución y avance de la meta.
</t>
  </si>
  <si>
    <t>Se tramitó la cuenta del mes de febrero de 2022, se han desarrollado actividades de dos de las obligaciones del contrato. Se ha dado apoyo a la IES y a la Secretaría de Educación sector central. e tiene recursos de personal por parte de la SEM para la ejecución y avance de la meta.</t>
  </si>
  <si>
    <t>Se contrató profesional y se ha dado acompañamiento en la Secretaría de Educación. e tiene recursos de personal por parte de la SEM para la ejecución y avance de la meta.</t>
  </si>
  <si>
    <t>Apoyo en él envió diario de certificados de aislamientos emitidos por cosmitet de Docentes y directivos docentes de diferentes IE de la ciudad de armenia a los rectores de las intuiciones Educativas de la Ciudad de Armenia. 
Apoyo en jornada de bienestar para rectores de las instituciones educativas oficiales de la ciudad de armenia en Comfenalco. v Apoyo en la tabulación de circular 032 necesidad de capacitación para personal administrativo de las instituciones educativas oficiales de la ciudad de armenia y nivel central. v Apoyo en el envió diario tarjeta de cumpleaños a Docentes, Directivos Docentes y administrativos de las instituciones educativas oficiales de la ciudad de armenia y nivel central. e tiene recursos de personal por parte de la SEM para la ejecución y avance de la meta.</t>
  </si>
  <si>
    <t xml:space="preserve">SE CONTINUA DANDO CUMPLIMIENTO CONFORME AL CONTRATO 2022-0050 EL ÁREA DE ASUNTOS LEGALES Y PÚBLICOS REALIZA EL CARGUE Y REPORTE DE INFORMACIÓN EN LAS PLATAFORMAS SECOP II Y SIA OBSERVA, E INFORMES QUE SEAN  SOLICITADOS.  e tiene recursos de personal por parte de la SEM para la ejecución y avance de la meta. </t>
  </si>
  <si>
    <t>Se solicitó viabilidad No.PEP-101 por valor de 100,000,000, aprobaron viabilidad BPP-SRIA-100 y CDP 20223176 por el mismo valor para realizar mantenimiento y adecuación al tercer piso de la SEM. e tiene recursos de personal por parte de la SEM para la ejecución y avance de la meta.</t>
  </si>
  <si>
    <t>No se ha realizado la contratación por Bolsa desde la Alcaldía, se entregaron desde los meses de enero y febrero la información precontractual.</t>
  </si>
  <si>
    <t>se han tramitado y pagado gastos de viaje a dos docentes cada uno por 133,333 total 266,666 en el mes de marzo.</t>
  </si>
  <si>
    <t>Se tiene identificada la necesidad, pero no se ha contratado.</t>
  </si>
  <si>
    <t>Se tiene identificada la necesidad, pero no se ha contratado. No se tiene cupo de recursos propios por parte de la Alcaldía.</t>
  </si>
  <si>
    <t>NOTA: PRESUPUESTO NO CONTEMPLÓ $300.000.000 DE ADICIÓN DE RECURSOS DEL BALANCE PARA EL PROYECTO DE BILINGUISMO, YA SE LES INFORMÓ.</t>
  </si>
  <si>
    <t>GASTOS DE PERSONAL SEM PAGADOS CON RECURSOS PROPIOS DE LA ALCALDIA.</t>
  </si>
  <si>
    <t xml:space="preserve">Cobertura Educativa  </t>
  </si>
  <si>
    <t xml:space="preserve">Calidad Educativa  </t>
  </si>
  <si>
    <t xml:space="preserve">Planeamiento Educativo </t>
  </si>
  <si>
    <t xml:space="preserve">Calidad Educativa </t>
  </si>
  <si>
    <t xml:space="preserve">Unidad de Alimentación Escolar de la SEM  </t>
  </si>
  <si>
    <t xml:space="preserve">Calidad Educativa  Y Planeamiento Educativo </t>
  </si>
  <si>
    <t xml:space="preserve">Inspeccion y Vigilancia  </t>
  </si>
  <si>
    <t xml:space="preserve">Planeamiento Educativo  </t>
  </si>
  <si>
    <t>Avance de las obligaciones del proyecto, sin tramitar cuenta.</t>
  </si>
  <si>
    <t>En el mesde marzo se dio inicio al desarrollo de las siguientes modalidades: Plan nacional de lectura, formación artistico cultural en danza y música, fortalecimiento áreas obligatorias ( Matemáticas, lenguaje, atención psicosocial y jardín), Bilinguismo,  educación ambiental, escuelas deportivas. Se tiene convenio con Comfenalco.,   Los reciursos presupuestados no han sido autorizados para su ejecución por el MEN. Se ha avanzado en el proyecto con recursos de personal y logisticos de la SEM.  Se tiene recursos de personal por parte de la SEM para la ejecución y avance de la meta.Se tienen jornadas complementarias iniciando para 8.000 estudiantes aproximadamente.  Se tiene recursos de personal por parte de la SEM para la ejecución y avance de la meta.</t>
  </si>
  <si>
    <t>Se realizò transferencia de recursos por valor de $100,00,000 a 9 IEOMA REC BCE PROPIOS  , ademas por valor de $223,106,464 a 27 IEOMA de REC BCE FOME Y REC BCE RENDTOS FROS FOME Y ADEMAS POR VALOR DE $398,136,590 a 27 IEOMA de REC BCE SGP CALIDAD MATRICULA Y REC BCE RENDTOS FROS SGP CALIDAD MATRICULA Se realizaron transferencias a las 27 Instituciones Educativas y se está en proceso de transferir recursos adicionales. e tiene recursos de personal por parte de la SEM para la ejecución y avance de la meta.</t>
  </si>
  <si>
    <t>Acompañamiento a los proyectos de bilingüismo IE Las Colinas y Cámara Junior. Reunión Mesa de bilingüismo a nivel regional. Análisis validación de documentos para profundización en el área de  bilingüismo Colegio San Luis Rey.Se adiciona mediante decreto 021 de enero 19 por valor de $300.000.000 con recursos REC BCE desahorro Fonpet  (No se incluyen en el informe de seguimiento presupuestal de HACIENDA A MARZO). Se apoyan procesos de bilinguismo en las 28 Instituciones Educativas. e tiene recursos de personal por parte de la SEM para la ejecución y avance de la meta.</t>
  </si>
  <si>
    <t>El convenio se encuentra en proceso de firmas para ser implementado en la IE ITI y se ha adelantado reuniones con la UniQuindío para hacer el plan de trabajo 2022. Se ha avanzado en el proyecto con recursos de personal y logisticos de la SEM. e tiene recursos de personal por parte de la SEM para la ejecución y avance de la meta.</t>
  </si>
  <si>
    <t>Se respondió en enero oportunamente el 100% de los requerimientos que llegaron a través del SAC. Se ha avanzado en el proyecto con recursos de personal y logisticos de la SEM. e tiene recursos de personal por parte de la SEM para la ejecución y avance de la meta.</t>
  </si>
  <si>
    <t>Se genera nomina mensual para pago del mes de marzo de funcionarios administrativos del Nivel Central de la Secretaria de Educacion del Municipio de Armenia por un valor de $156,517,109. No se han contratado por parte de la Alcaldía varios procesos por Bolsa. Se ha pagado a contratistas. Se tiene recursos de personal por parte de la SEM para la ejecución y avance de la meta.</t>
  </si>
  <si>
    <t>1200 Jóvenes de media de las Instituciones Educativas.</t>
  </si>
  <si>
    <t>No se ha realizado  transferencias por siniestros a IEOMA , a la fecha ninguna IE no ha presentado reconocimineto  por siniestros. Aunque presupuestalmente no ha habido movimiento de recursos, el proceso es claro para la Secretaría de Educación con las Instituciones Educativas en el momento de reportar un siniestro en el marco de un seguro que se tiene renovado para el año 2022.</t>
  </si>
  <si>
    <t>Fecha: 29/12/2020</t>
  </si>
  <si>
    <t>Versión: 006</t>
  </si>
  <si>
    <t>SECRETARIA DE EDUCACIÓN</t>
  </si>
  <si>
    <r>
      <t xml:space="preserve">Se realizó actualización Normativa (Socialización  Decretos 1649 - 1650 de 2021 y Resolución 447 de 2022 ) a </t>
    </r>
    <r>
      <rPr>
        <b/>
        <sz val="10"/>
        <color theme="1"/>
        <rFont val="Arial"/>
        <family val="2"/>
      </rPr>
      <t>39</t>
    </r>
    <r>
      <rPr>
        <sz val="10"/>
        <rFont val="Arial"/>
        <family val="2"/>
      </rPr>
      <t xml:space="preserve"> IETDH el 11 de marzo de 2022 y  se realizó  1 visita a la IETDH ESCUELA DE IDIOMAS INTERNACIONALES, de renovación de programas soportada con Acta N° 067 del del 24 de marzo de 2022 Se tienen visitas de seguimiento a la presencialidad y de verificación de condiciones legales a instituciones privadas. Se tiene contratado personal profesional y proces o de compra de equipos. e tiene recursos de personal por parte de la SEM para la ejecución y avance de la meta.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</si>
</sst>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_(* #,##0.00_);_(* \(#,##0.00\);_(* &quot;-&quot;??_);_(@_)"/>
    <numFmt numFmtId="166" formatCode="&quot;$&quot;\ #,##0"/>
    <numFmt numFmtId="167" formatCode="_-&quot;$&quot;\ * #,##0.00_-;\-&quot;$&quot;\ * #,##0.00_-;_-&quot;$&quot;\ * &quot;-&quot;_-;_-@_-"/>
    <numFmt numFmtId="168" formatCode="_-* #,##0_-;\-* #,##0_-;_-* &quot;-&quot;??_-;_-@_-"/>
    <numFmt numFmtId="169" formatCode="_(* #,##0_);_(* \(#,##0\);_(* &quot;-&quot;??_);_(@_)"/>
    <numFmt numFmtId="170" formatCode="&quot;$&quot;\ #,##0.00"/>
    <numFmt numFmtId="171" formatCode="_(&quot;$&quot;\ * #,##0.00_);_(&quot;$&quot;\ * \(#,##0.00\);_(&quot;$&quot;\ * &quot;-&quot;??_);_(@_)"/>
  </numFmts>
  <fonts count="40" x14ac:knownFonts="1">
    <font>
      <sz val="10"/>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sz val="11"/>
      <color indexed="9"/>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3"/>
      <color indexed="56"/>
      <name val="Calibri"/>
      <family val="2"/>
    </font>
    <font>
      <sz val="10"/>
      <name val="Arial"/>
      <family val="2"/>
    </font>
    <font>
      <b/>
      <sz val="11"/>
      <color rgb="FF6F6F6E"/>
      <name val="Calibri"/>
      <family val="2"/>
      <scheme val="minor"/>
    </font>
    <font>
      <sz val="11"/>
      <color theme="1"/>
      <name val="Calibri"/>
      <family val="2"/>
      <scheme val="minor"/>
    </font>
    <font>
      <sz val="18"/>
      <name val="Arial"/>
      <family val="2"/>
    </font>
    <font>
      <b/>
      <sz val="18"/>
      <name val="Arial"/>
      <family val="2"/>
    </font>
    <font>
      <b/>
      <sz val="18"/>
      <color theme="1"/>
      <name val="Arial"/>
      <family val="2"/>
    </font>
    <font>
      <sz val="10"/>
      <color theme="1"/>
      <name val="Arial"/>
      <family val="2"/>
    </font>
    <font>
      <sz val="10"/>
      <color rgb="FF000000"/>
      <name val="Arial"/>
      <family val="2"/>
    </font>
    <font>
      <b/>
      <sz val="10"/>
      <color rgb="FF000000"/>
      <name val="Arial"/>
      <family val="2"/>
    </font>
    <font>
      <sz val="11"/>
      <name val="Arial"/>
      <family val="2"/>
    </font>
    <font>
      <b/>
      <sz val="14"/>
      <name val="Arial"/>
      <family val="2"/>
    </font>
    <font>
      <sz val="9"/>
      <color indexed="81"/>
      <name val="Tahoma"/>
      <family val="2"/>
    </font>
    <font>
      <b/>
      <sz val="9"/>
      <color indexed="81"/>
      <name val="Tahoma"/>
      <family val="2"/>
    </font>
    <font>
      <b/>
      <sz val="10"/>
      <name val="Arial"/>
      <family val="2"/>
    </font>
    <font>
      <sz val="14"/>
      <name val="Arial"/>
      <family val="2"/>
    </font>
    <font>
      <sz val="12"/>
      <name val="Arial"/>
      <family val="2"/>
    </font>
    <font>
      <b/>
      <sz val="12"/>
      <name val="Arial"/>
      <family val="2"/>
    </font>
    <font>
      <b/>
      <sz val="10"/>
      <color theme="1"/>
      <name val="Arial"/>
      <family val="2"/>
    </font>
    <font>
      <sz val="10"/>
      <name val="Arial"/>
    </font>
    <font>
      <sz val="10"/>
      <color rgb="FF201F1E"/>
      <name val="Arial"/>
      <family val="2"/>
    </font>
    <font>
      <sz val="14"/>
      <color rgb="FFFF0000"/>
      <name val="Arial"/>
      <family val="2"/>
    </font>
  </fonts>
  <fills count="3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rgb="FFECECEC"/>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
      <patternFill patternType="solid">
        <fgColor theme="0"/>
        <bgColor rgb="FF000000"/>
      </patternFill>
    </fill>
    <fill>
      <patternFill patternType="solid">
        <fgColor theme="4" tint="0.79998168889431442"/>
        <bgColor rgb="FF000000"/>
      </patternFill>
    </fill>
    <fill>
      <patternFill patternType="solid">
        <fgColor rgb="FFD6E3BC"/>
        <bgColor rgb="FFD6E3BC"/>
      </patternFill>
    </fill>
    <fill>
      <patternFill patternType="solid">
        <fgColor rgb="FFFFFF99"/>
        <bgColor rgb="FFFFFF99"/>
      </patternFill>
    </fill>
    <fill>
      <patternFill patternType="solid">
        <fgColor rgb="FFB6DDE8"/>
        <bgColor rgb="FFB6DDE8"/>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522B57"/>
      </left>
      <right style="thin">
        <color rgb="FF522B57"/>
      </right>
      <top style="thin">
        <color rgb="FF522B57"/>
      </top>
      <bottom style="thin">
        <color rgb="FF522B57"/>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top style="medium">
        <color rgb="FF000000"/>
      </top>
      <bottom/>
      <diagonal/>
    </border>
    <border>
      <left style="medium">
        <color rgb="FF000000"/>
      </left>
      <right style="medium">
        <color rgb="FF000000"/>
      </right>
      <top/>
      <bottom style="medium">
        <color indexed="64"/>
      </bottom>
      <diagonal/>
    </border>
    <border>
      <left/>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rgb="FF000000"/>
      </left>
      <right/>
      <top style="medium">
        <color rgb="FF000000"/>
      </top>
      <bottom/>
      <diagonal/>
    </border>
    <border>
      <left style="medium">
        <color rgb="FF000000"/>
      </left>
      <right/>
      <top/>
      <bottom/>
      <diagonal/>
    </border>
    <border>
      <left/>
      <right/>
      <top/>
      <bottom style="thin">
        <color rgb="FF000000"/>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56">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8" fillId="16" borderId="1" applyNumberFormat="0" applyAlignment="0" applyProtection="0"/>
    <xf numFmtId="0" fontId="6" fillId="17" borderId="2" applyNumberFormat="0" applyAlignment="0" applyProtection="0"/>
    <xf numFmtId="0" fontId="7" fillId="0" borderId="3" applyNumberFormat="0" applyFill="0" applyAlignment="0" applyProtection="0"/>
    <xf numFmtId="0" fontId="9"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0" fillId="7" borderId="1" applyNumberFormat="0" applyAlignment="0" applyProtection="0"/>
    <xf numFmtId="0" fontId="11" fillId="3" borderId="0" applyNumberFormat="0" applyBorder="0" applyAlignment="0" applyProtection="0"/>
    <xf numFmtId="0" fontId="20" fillId="24" borderId="29">
      <alignment horizontal="center" vertical="center" wrapText="1"/>
    </xf>
    <xf numFmtId="0" fontId="12" fillId="22" borderId="0" applyNumberFormat="0" applyBorder="0" applyAlignment="0" applyProtection="0"/>
    <xf numFmtId="0" fontId="21" fillId="0" borderId="0"/>
    <xf numFmtId="0" fontId="19" fillId="0" borderId="0"/>
    <xf numFmtId="0" fontId="21" fillId="0" borderId="0"/>
    <xf numFmtId="0" fontId="19" fillId="23" borderId="4" applyNumberFormat="0" applyAlignment="0" applyProtection="0"/>
    <xf numFmtId="9" fontId="19" fillId="0" borderId="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9" fillId="0" borderId="7" applyNumberFormat="0" applyFill="0" applyAlignment="0" applyProtection="0"/>
    <xf numFmtId="0" fontId="16" fillId="0" borderId="8" applyNumberFormat="0" applyFill="0" applyAlignment="0" applyProtection="0"/>
    <xf numFmtId="4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5" fontId="2" fillId="0" borderId="0" applyFont="0" applyFill="0" applyBorder="0" applyAlignment="0" applyProtection="0"/>
    <xf numFmtId="41" fontId="3" fillId="0" borderId="0" applyFont="0" applyFill="0" applyBorder="0" applyAlignment="0" applyProtection="0"/>
    <xf numFmtId="171" fontId="37" fillId="0" borderId="0" applyFill="0" applyBorder="0" applyAlignment="0" applyProtection="0"/>
    <xf numFmtId="0" fontId="1" fillId="0" borderId="0"/>
    <xf numFmtId="0" fontId="3" fillId="0" borderId="0"/>
    <xf numFmtId="0" fontId="1" fillId="0" borderId="0"/>
    <xf numFmtId="0" fontId="3" fillId="23" borderId="4" applyNumberFormat="0" applyAlignment="0" applyProtection="0"/>
    <xf numFmtId="9" fontId="4" fillId="0" borderId="0" applyFont="0" applyFill="0" applyBorder="0" applyAlignment="0" applyProtection="0"/>
  </cellStyleXfs>
  <cellXfs count="289">
    <xf numFmtId="0" fontId="0" fillId="0" borderId="0" xfId="0"/>
    <xf numFmtId="44" fontId="22" fillId="0" borderId="0" xfId="0" applyNumberFormat="1" applyFont="1" applyFill="1" applyBorder="1" applyAlignment="1">
      <alignment vertical="center"/>
    </xf>
    <xf numFmtId="0" fontId="22" fillId="25" borderId="28" xfId="0" applyFont="1" applyFill="1" applyBorder="1" applyAlignment="1">
      <alignment horizontal="center" vertical="center" wrapText="1"/>
    </xf>
    <xf numFmtId="0" fontId="22" fillId="0" borderId="0" xfId="0" applyFont="1" applyFill="1" applyBorder="1" applyAlignment="1">
      <alignment vertical="center"/>
    </xf>
    <xf numFmtId="0" fontId="22" fillId="0" borderId="0" xfId="0" applyFont="1" applyBorder="1" applyAlignment="1">
      <alignment horizontal="center" vertical="center" wrapText="1"/>
    </xf>
    <xf numFmtId="0" fontId="22" fillId="0" borderId="0" xfId="0" applyFont="1" applyBorder="1" applyAlignment="1">
      <alignment vertical="center" wrapText="1"/>
    </xf>
    <xf numFmtId="0" fontId="22" fillId="0" borderId="0" xfId="0" applyFont="1" applyBorder="1" applyAlignment="1">
      <alignment horizontal="right" vertical="center" wrapText="1"/>
    </xf>
    <xf numFmtId="0" fontId="22" fillId="0" borderId="19" xfId="0" applyFont="1" applyBorder="1" applyAlignment="1">
      <alignment vertical="center" wrapText="1"/>
    </xf>
    <xf numFmtId="0" fontId="22" fillId="0" borderId="19" xfId="0" applyFont="1" applyFill="1" applyBorder="1" applyAlignment="1">
      <alignment horizontal="center" vertical="center" wrapText="1"/>
    </xf>
    <xf numFmtId="44" fontId="22" fillId="0" borderId="0" xfId="0" applyNumberFormat="1" applyFont="1" applyBorder="1" applyAlignment="1">
      <alignment horizontal="right" vertical="center" wrapText="1"/>
    </xf>
    <xf numFmtId="0" fontId="23" fillId="0" borderId="0" xfId="0" applyFont="1" applyBorder="1" applyAlignment="1">
      <alignment vertical="center" wrapText="1"/>
    </xf>
    <xf numFmtId="44" fontId="22" fillId="0" borderId="0" xfId="45" applyFont="1" applyBorder="1" applyAlignment="1">
      <alignment horizontal="right" vertical="center" wrapText="1"/>
    </xf>
    <xf numFmtId="0" fontId="22" fillId="0" borderId="0" xfId="0" applyFont="1" applyFill="1" applyAlignment="1">
      <alignment horizontal="center" vertical="center" wrapText="1"/>
    </xf>
    <xf numFmtId="0" fontId="22" fillId="0" borderId="0" xfId="0" applyFont="1" applyAlignment="1">
      <alignment horizontal="center" vertical="center" wrapText="1"/>
    </xf>
    <xf numFmtId="166" fontId="22" fillId="0" borderId="0" xfId="0" applyNumberFormat="1" applyFont="1" applyFill="1" applyAlignment="1">
      <alignment horizontal="right" vertical="center" wrapText="1"/>
    </xf>
    <xf numFmtId="166" fontId="22" fillId="0" borderId="0" xfId="0" applyNumberFormat="1" applyFont="1" applyAlignment="1">
      <alignment horizontal="right" vertical="center" wrapText="1"/>
    </xf>
    <xf numFmtId="44" fontId="22"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right" vertical="center" wrapText="1"/>
    </xf>
    <xf numFmtId="0" fontId="22" fillId="25" borderId="27" xfId="0" applyFont="1" applyFill="1" applyBorder="1" applyAlignment="1">
      <alignment horizontal="center" vertical="center" wrapText="1"/>
    </xf>
    <xf numFmtId="0" fontId="23" fillId="25" borderId="11" xfId="0" applyFont="1" applyFill="1" applyBorder="1" applyAlignment="1">
      <alignment vertical="center" wrapText="1"/>
    </xf>
    <xf numFmtId="0" fontId="22" fillId="0" borderId="0" xfId="0" applyFont="1" applyBorder="1" applyAlignment="1">
      <alignment vertical="center"/>
    </xf>
    <xf numFmtId="0" fontId="22" fillId="0" borderId="0" xfId="0" applyFont="1" applyFill="1" applyBorder="1" applyAlignment="1">
      <alignment horizontal="center" vertical="center"/>
    </xf>
    <xf numFmtId="0" fontId="23" fillId="0" borderId="0" xfId="0" applyFont="1" applyFill="1" applyBorder="1" applyAlignment="1">
      <alignment vertical="center"/>
    </xf>
    <xf numFmtId="44" fontId="22" fillId="0" borderId="0" xfId="45" applyFont="1" applyFill="1" applyBorder="1" applyAlignment="1">
      <alignment vertical="center"/>
    </xf>
    <xf numFmtId="0" fontId="26" fillId="27" borderId="17" xfId="0" applyFont="1" applyFill="1" applyBorder="1" applyAlignment="1">
      <alignment horizontal="center" vertical="center" wrapText="1"/>
    </xf>
    <xf numFmtId="0" fontId="26" fillId="27" borderId="17" xfId="0" applyFont="1" applyFill="1" applyBorder="1" applyAlignment="1">
      <alignment vertical="center" wrapText="1"/>
    </xf>
    <xf numFmtId="10" fontId="26" fillId="27" borderId="17" xfId="0" applyNumberFormat="1" applyFont="1" applyFill="1" applyBorder="1" applyAlignment="1">
      <alignment horizontal="center" vertical="center" wrapText="1"/>
    </xf>
    <xf numFmtId="9" fontId="26" fillId="27" borderId="17" xfId="0" applyNumberFormat="1" applyFont="1" applyFill="1" applyBorder="1" applyAlignment="1">
      <alignment horizontal="center" vertical="center" wrapText="1"/>
    </xf>
    <xf numFmtId="0" fontId="26" fillId="27" borderId="17" xfId="0" applyFont="1" applyFill="1" applyBorder="1" applyAlignment="1">
      <alignment horizontal="left" vertical="center" wrapText="1"/>
    </xf>
    <xf numFmtId="0" fontId="26" fillId="27" borderId="36" xfId="0" applyFont="1" applyFill="1" applyBorder="1" applyAlignment="1">
      <alignment vertical="center" wrapText="1"/>
    </xf>
    <xf numFmtId="10" fontId="26" fillId="27" borderId="36" xfId="0" applyNumberFormat="1" applyFont="1" applyFill="1" applyBorder="1" applyAlignment="1">
      <alignment horizontal="center" vertical="center" wrapText="1"/>
    </xf>
    <xf numFmtId="9" fontId="26" fillId="27" borderId="36" xfId="0" applyNumberFormat="1" applyFont="1" applyFill="1" applyBorder="1" applyAlignment="1">
      <alignment horizontal="center" vertical="center" wrapText="1"/>
    </xf>
    <xf numFmtId="0" fontId="26" fillId="27" borderId="36" xfId="0" applyFont="1" applyFill="1" applyBorder="1" applyAlignment="1">
      <alignment horizontal="left" vertical="center" wrapText="1"/>
    </xf>
    <xf numFmtId="0" fontId="26" fillId="28" borderId="17" xfId="0" applyFont="1" applyFill="1" applyBorder="1" applyAlignment="1">
      <alignment vertical="center" wrapText="1"/>
    </xf>
    <xf numFmtId="1" fontId="26" fillId="27" borderId="17" xfId="0" applyNumberFormat="1" applyFont="1" applyFill="1" applyBorder="1" applyAlignment="1">
      <alignment horizontal="center" vertical="center" wrapText="1"/>
    </xf>
    <xf numFmtId="0" fontId="26" fillId="27" borderId="13" xfId="0" applyFont="1" applyFill="1" applyBorder="1" applyAlignment="1">
      <alignment horizontal="justify" vertical="center" wrapText="1"/>
    </xf>
    <xf numFmtId="0" fontId="27" fillId="27" borderId="17" xfId="0" applyFont="1" applyFill="1" applyBorder="1" applyAlignment="1">
      <alignment horizontal="center" vertical="center" wrapText="1"/>
    </xf>
    <xf numFmtId="0" fontId="27" fillId="27" borderId="36" xfId="0" applyFont="1" applyFill="1" applyBorder="1" applyAlignment="1">
      <alignment horizontal="center" vertical="center" wrapText="1"/>
    </xf>
    <xf numFmtId="0" fontId="26" fillId="27" borderId="36"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3" fillId="25" borderId="11" xfId="0" applyFont="1" applyFill="1" applyBorder="1" applyAlignment="1">
      <alignment horizontal="center" vertical="center" wrapText="1"/>
    </xf>
    <xf numFmtId="0" fontId="26" fillId="27" borderId="31" xfId="0" applyFont="1" applyFill="1" applyBorder="1" applyAlignment="1">
      <alignment horizontal="justify" vertical="center" wrapText="1"/>
    </xf>
    <xf numFmtId="0" fontId="26" fillId="27" borderId="31" xfId="0" applyFont="1" applyFill="1" applyBorder="1" applyAlignment="1">
      <alignment vertical="center" wrapText="1"/>
    </xf>
    <xf numFmtId="0" fontId="26" fillId="28" borderId="17" xfId="0" applyFont="1" applyFill="1" applyBorder="1" applyAlignment="1">
      <alignment horizontal="center" vertical="center" wrapText="1"/>
    </xf>
    <xf numFmtId="0" fontId="22" fillId="0" borderId="10" xfId="0" applyFont="1" applyBorder="1" applyAlignment="1">
      <alignment horizontal="center" vertical="center" wrapText="1"/>
    </xf>
    <xf numFmtId="0" fontId="23" fillId="27" borderId="0" xfId="0" applyFont="1" applyFill="1" applyBorder="1" applyAlignment="1">
      <alignment vertical="center"/>
    </xf>
    <xf numFmtId="166" fontId="23" fillId="0" borderId="0" xfId="0" applyNumberFormat="1" applyFont="1" applyFill="1" applyBorder="1" applyAlignment="1">
      <alignment vertical="center"/>
    </xf>
    <xf numFmtId="168" fontId="23" fillId="27" borderId="0" xfId="0" applyNumberFormat="1" applyFont="1" applyFill="1" applyBorder="1" applyAlignment="1">
      <alignment vertical="center"/>
    </xf>
    <xf numFmtId="4" fontId="0" fillId="0" borderId="0" xfId="0" applyNumberFormat="1"/>
    <xf numFmtId="4" fontId="23" fillId="0" borderId="0" xfId="0" applyNumberFormat="1" applyFont="1" applyFill="1" applyBorder="1" applyAlignment="1">
      <alignment vertical="center"/>
    </xf>
    <xf numFmtId="0" fontId="0" fillId="0" borderId="17" xfId="0" applyFont="1" applyFill="1" applyBorder="1" applyAlignment="1">
      <alignment horizontal="center" vertical="center" wrapText="1"/>
    </xf>
    <xf numFmtId="9" fontId="0" fillId="0" borderId="17" xfId="0" applyNumberFormat="1" applyFont="1" applyFill="1" applyBorder="1" applyAlignment="1">
      <alignment horizontal="center" vertical="center" wrapText="1"/>
    </xf>
    <xf numFmtId="0" fontId="24" fillId="25" borderId="25" xfId="0" applyFont="1" applyFill="1" applyBorder="1" applyAlignment="1">
      <alignment horizontal="center" vertical="center" wrapText="1"/>
    </xf>
    <xf numFmtId="0" fontId="24" fillId="25" borderId="26" xfId="0" applyFont="1" applyFill="1" applyBorder="1" applyAlignment="1">
      <alignment horizontal="center" vertical="center" wrapText="1"/>
    </xf>
    <xf numFmtId="0" fontId="0" fillId="0" borderId="17" xfId="0" applyFont="1" applyFill="1" applyBorder="1" applyAlignment="1">
      <alignment horizontal="left" vertical="center" wrapText="1"/>
    </xf>
    <xf numFmtId="0" fontId="0" fillId="0" borderId="22" xfId="0" applyFont="1" applyFill="1" applyBorder="1" applyAlignment="1">
      <alignment horizontal="center" vertical="center" wrapText="1"/>
    </xf>
    <xf numFmtId="0" fontId="0" fillId="0" borderId="17" xfId="0" applyFont="1" applyFill="1" applyBorder="1" applyAlignment="1">
      <alignment vertical="center" wrapText="1"/>
    </xf>
    <xf numFmtId="0" fontId="0" fillId="0" borderId="17" xfId="0" quotePrefix="1" applyFont="1" applyFill="1" applyBorder="1" applyAlignment="1">
      <alignment horizontal="center" vertical="center" wrapText="1"/>
    </xf>
    <xf numFmtId="0" fontId="0" fillId="0" borderId="17" xfId="0" quotePrefix="1" applyFont="1" applyFill="1" applyBorder="1" applyAlignment="1">
      <alignment horizontal="left" vertical="center" wrapText="1"/>
    </xf>
    <xf numFmtId="168" fontId="25" fillId="0" borderId="17" xfId="46" applyNumberFormat="1" applyFont="1" applyFill="1" applyBorder="1" applyAlignment="1">
      <alignment horizontal="center" vertical="center"/>
    </xf>
    <xf numFmtId="0" fontId="25" fillId="0" borderId="17" xfId="0" applyFont="1" applyFill="1" applyBorder="1" applyAlignment="1">
      <alignment horizontal="center" vertical="center" wrapText="1"/>
    </xf>
    <xf numFmtId="0" fontId="26" fillId="27" borderId="38" xfId="0" applyFont="1" applyFill="1" applyBorder="1" applyAlignment="1">
      <alignment horizontal="center" vertical="center" wrapText="1"/>
    </xf>
    <xf numFmtId="0" fontId="26" fillId="27" borderId="40" xfId="0" applyFont="1" applyFill="1" applyBorder="1" applyAlignment="1">
      <alignment horizontal="center" vertical="center" wrapText="1"/>
    </xf>
    <xf numFmtId="1" fontId="26" fillId="27" borderId="38" xfId="0" applyNumberFormat="1" applyFont="1" applyFill="1" applyBorder="1" applyAlignment="1">
      <alignment horizontal="center" vertical="center" wrapText="1"/>
    </xf>
    <xf numFmtId="0" fontId="25" fillId="0" borderId="17" xfId="0" quotePrefix="1" applyFont="1" applyFill="1" applyBorder="1" applyAlignment="1">
      <alignment horizontal="left" vertical="center" wrapText="1"/>
    </xf>
    <xf numFmtId="167" fontId="25" fillId="0" borderId="17" xfId="47" applyNumberFormat="1" applyFont="1" applyFill="1" applyBorder="1" applyAlignment="1">
      <alignment horizontal="center" vertical="center" wrapText="1"/>
    </xf>
    <xf numFmtId="167" fontId="25" fillId="0" borderId="17" xfId="47" applyNumberFormat="1" applyFont="1" applyFill="1" applyBorder="1" applyAlignment="1">
      <alignment horizontal="center" vertical="center"/>
    </xf>
    <xf numFmtId="0" fontId="22" fillId="0" borderId="9" xfId="0" applyFont="1" applyBorder="1" applyAlignment="1">
      <alignment horizontal="center" vertical="center"/>
    </xf>
    <xf numFmtId="0" fontId="23" fillId="25" borderId="24" xfId="0" applyFont="1" applyFill="1" applyBorder="1" applyAlignment="1">
      <alignment horizontal="center" vertical="center" wrapText="1"/>
    </xf>
    <xf numFmtId="0" fontId="22" fillId="0" borderId="9" xfId="0" applyFont="1" applyBorder="1" applyAlignment="1">
      <alignment horizontal="center" vertical="center" wrapText="1"/>
    </xf>
    <xf numFmtId="0" fontId="22" fillId="0" borderId="18" xfId="0" applyFont="1" applyBorder="1" applyAlignment="1">
      <alignment horizontal="center" vertical="center" wrapText="1"/>
    </xf>
    <xf numFmtId="0" fontId="27" fillId="29" borderId="37" xfId="0" applyFont="1" applyFill="1" applyBorder="1" applyAlignment="1">
      <alignment horizontal="center" vertical="center" wrapText="1"/>
    </xf>
    <xf numFmtId="0" fontId="0" fillId="0" borderId="41" xfId="0" applyFont="1" applyFill="1" applyBorder="1" applyAlignment="1">
      <alignment horizontal="left" vertical="center" wrapText="1"/>
    </xf>
    <xf numFmtId="0" fontId="25" fillId="0" borderId="4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166" fontId="23" fillId="25" borderId="27" xfId="45" applyNumberFormat="1" applyFont="1" applyFill="1" applyBorder="1" applyAlignment="1">
      <alignment horizontal="center" vertical="center" wrapText="1"/>
    </xf>
    <xf numFmtId="0" fontId="22" fillId="0" borderId="0" xfId="0" applyFont="1" applyFill="1" applyBorder="1" applyAlignment="1">
      <alignment horizontal="center" vertical="center" wrapText="1"/>
    </xf>
    <xf numFmtId="0" fontId="27" fillId="29" borderId="23" xfId="0" applyFont="1" applyFill="1" applyBorder="1" applyAlignment="1">
      <alignment horizontal="center" vertical="center" wrapText="1"/>
    </xf>
    <xf numFmtId="0" fontId="36" fillId="0" borderId="46" xfId="0" applyFont="1" applyBorder="1" applyAlignment="1">
      <alignment horizontal="center" vertical="center" wrapText="1"/>
    </xf>
    <xf numFmtId="0" fontId="0" fillId="0" borderId="0" xfId="0" applyFont="1" applyAlignment="1"/>
    <xf numFmtId="0" fontId="36" fillId="31" borderId="45" xfId="0" applyFont="1" applyFill="1" applyBorder="1" applyAlignment="1">
      <alignment horizontal="center" vertical="center" wrapText="1"/>
    </xf>
    <xf numFmtId="0" fontId="36" fillId="31" borderId="46" xfId="0" applyFont="1" applyFill="1" applyBorder="1" applyAlignment="1">
      <alignment horizontal="center" vertical="center" wrapText="1"/>
    </xf>
    <xf numFmtId="0" fontId="36" fillId="32" borderId="49" xfId="0" applyFont="1" applyFill="1" applyBorder="1" applyAlignment="1">
      <alignment horizontal="center" vertical="center" wrapText="1"/>
    </xf>
    <xf numFmtId="0" fontId="23" fillId="25" borderId="0" xfId="0" applyFont="1" applyFill="1" applyBorder="1" applyAlignment="1">
      <alignment vertical="center" wrapText="1"/>
    </xf>
    <xf numFmtId="0" fontId="23" fillId="25" borderId="0" xfId="0" applyFont="1" applyFill="1" applyBorder="1" applyAlignment="1">
      <alignment horizontal="center" vertical="center" wrapText="1"/>
    </xf>
    <xf numFmtId="166" fontId="23" fillId="25" borderId="0" xfId="45" applyNumberFormat="1" applyFont="1" applyFill="1" applyBorder="1" applyAlignment="1">
      <alignment horizontal="center" vertical="center" wrapText="1"/>
    </xf>
    <xf numFmtId="0" fontId="22" fillId="25" borderId="10" xfId="0" applyFont="1" applyFill="1" applyBorder="1" applyAlignment="1">
      <alignment horizontal="center" vertical="center" wrapText="1"/>
    </xf>
    <xf numFmtId="10" fontId="23" fillId="25" borderId="11" xfId="0" applyNumberFormat="1" applyFont="1" applyFill="1" applyBorder="1" applyAlignment="1">
      <alignment vertical="center" wrapText="1"/>
    </xf>
    <xf numFmtId="10" fontId="23" fillId="25" borderId="0" xfId="0" applyNumberFormat="1" applyFont="1" applyFill="1" applyBorder="1" applyAlignment="1">
      <alignment vertical="center" wrapText="1"/>
    </xf>
    <xf numFmtId="10" fontId="23" fillId="25" borderId="0" xfId="45" applyNumberFormat="1" applyFont="1" applyFill="1" applyBorder="1" applyAlignment="1">
      <alignment horizontal="center" vertical="center" wrapText="1"/>
    </xf>
    <xf numFmtId="168" fontId="0" fillId="0" borderId="41" xfId="46" applyNumberFormat="1" applyFont="1" applyFill="1" applyBorder="1" applyAlignment="1">
      <alignment horizontal="center" vertical="center"/>
    </xf>
    <xf numFmtId="168" fontId="0" fillId="0" borderId="17" xfId="46" applyNumberFormat="1" applyFont="1" applyFill="1" applyBorder="1" applyAlignment="1">
      <alignment horizontal="center" vertical="center"/>
    </xf>
    <xf numFmtId="168" fontId="0" fillId="0" borderId="17" xfId="46" applyNumberFormat="1" applyFont="1" applyFill="1" applyBorder="1" applyAlignment="1">
      <alignment horizontal="center" vertical="center" wrapText="1"/>
    </xf>
    <xf numFmtId="4" fontId="33" fillId="0" borderId="0" xfId="0" applyNumberFormat="1" applyFont="1" applyBorder="1" applyAlignment="1">
      <alignment horizontal="right" vertical="center" wrapText="1"/>
    </xf>
    <xf numFmtId="43" fontId="22" fillId="0" borderId="0" xfId="0" applyNumberFormat="1" applyFont="1" applyBorder="1" applyAlignment="1">
      <alignment horizontal="right" vertical="center" wrapText="1"/>
    </xf>
    <xf numFmtId="43" fontId="33" fillId="0" borderId="0" xfId="46" applyFont="1" applyBorder="1" applyAlignment="1">
      <alignment horizontal="right" vertical="center" wrapText="1"/>
    </xf>
    <xf numFmtId="10" fontId="0" fillId="0" borderId="54" xfId="0" applyNumberFormat="1" applyFont="1" applyFill="1" applyBorder="1" applyAlignment="1">
      <alignment horizontal="center" vertical="center" wrapText="1"/>
    </xf>
    <xf numFmtId="10" fontId="0" fillId="0" borderId="38" xfId="0" applyNumberFormat="1" applyFont="1" applyFill="1" applyBorder="1" applyAlignment="1">
      <alignment horizontal="center" vertical="center" wrapText="1"/>
    </xf>
    <xf numFmtId="0" fontId="0" fillId="0" borderId="55" xfId="0" quotePrefix="1" applyFont="1" applyFill="1" applyBorder="1" applyAlignment="1">
      <alignment horizontal="center" vertical="center" wrapText="1"/>
    </xf>
    <xf numFmtId="0" fontId="0" fillId="0" borderId="56" xfId="0" quotePrefix="1" applyFont="1" applyFill="1" applyBorder="1" applyAlignment="1">
      <alignment horizontal="center" vertical="center" wrapText="1"/>
    </xf>
    <xf numFmtId="0" fontId="0" fillId="0" borderId="57" xfId="0" quotePrefix="1" applyFont="1" applyFill="1" applyBorder="1" applyAlignment="1">
      <alignment horizontal="center" vertical="center" wrapText="1"/>
    </xf>
    <xf numFmtId="0" fontId="0" fillId="0" borderId="52" xfId="0" quotePrefix="1" applyFont="1" applyFill="1" applyBorder="1" applyAlignment="1">
      <alignment horizontal="center" vertical="center" wrapText="1"/>
    </xf>
    <xf numFmtId="0" fontId="0" fillId="0" borderId="58" xfId="0" quotePrefix="1" applyFont="1" applyFill="1" applyBorder="1" applyAlignment="1">
      <alignment horizontal="center" vertical="center" wrapText="1"/>
    </xf>
    <xf numFmtId="1" fontId="0" fillId="0" borderId="59" xfId="0" applyNumberFormat="1" applyFont="1" applyFill="1" applyBorder="1" applyAlignment="1">
      <alignment horizontal="center" vertical="center"/>
    </xf>
    <xf numFmtId="1" fontId="0" fillId="0" borderId="60" xfId="0" applyNumberFormat="1" applyFont="1" applyFill="1" applyBorder="1" applyAlignment="1">
      <alignment horizontal="center" vertical="center"/>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0" fillId="0" borderId="53" xfId="0" quotePrefix="1" applyFont="1" applyFill="1" applyBorder="1" applyAlignment="1">
      <alignment horizontal="center" vertical="center" wrapText="1"/>
    </xf>
    <xf numFmtId="0" fontId="25" fillId="0" borderId="56" xfId="0" quotePrefix="1"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26" fillId="0" borderId="56" xfId="0" applyFont="1" applyFill="1" applyBorder="1" applyAlignment="1">
      <alignment vertical="center" wrapText="1"/>
    </xf>
    <xf numFmtId="1" fontId="0" fillId="0" borderId="56" xfId="0" applyNumberFormat="1" applyFont="1" applyFill="1" applyBorder="1" applyAlignment="1">
      <alignment horizontal="center" vertical="center" wrapText="1"/>
    </xf>
    <xf numFmtId="3" fontId="0" fillId="0" borderId="56" xfId="0" applyNumberFormat="1" applyFont="1" applyFill="1" applyBorder="1" applyAlignment="1">
      <alignment horizontal="center" vertical="center" wrapText="1"/>
    </xf>
    <xf numFmtId="1" fontId="0" fillId="0" borderId="60" xfId="0" applyNumberFormat="1" applyFont="1" applyFill="1" applyBorder="1" applyAlignment="1">
      <alignment horizontal="center" vertical="center" wrapText="1"/>
    </xf>
    <xf numFmtId="0" fontId="0" fillId="0" borderId="56" xfId="0" applyFont="1" applyFill="1" applyBorder="1" applyAlignment="1">
      <alignment vertical="center" wrapText="1"/>
    </xf>
    <xf numFmtId="0" fontId="25" fillId="0" borderId="56" xfId="0" applyFont="1" applyFill="1" applyBorder="1" applyAlignment="1">
      <alignment horizontal="center" vertical="center" wrapText="1"/>
    </xf>
    <xf numFmtId="168" fontId="0" fillId="27" borderId="17" xfId="46" applyNumberFormat="1" applyFont="1" applyFill="1" applyBorder="1" applyAlignment="1">
      <alignment horizontal="center" vertical="center" wrapText="1"/>
    </xf>
    <xf numFmtId="168" fontId="0" fillId="27" borderId="17" xfId="46" applyNumberFormat="1" applyFont="1" applyFill="1" applyBorder="1" applyAlignment="1">
      <alignment horizontal="center" vertical="center"/>
    </xf>
    <xf numFmtId="0" fontId="23" fillId="25" borderId="38" xfId="0" applyFont="1" applyFill="1" applyBorder="1" applyAlignment="1">
      <alignment horizontal="center" vertical="center" wrapText="1"/>
    </xf>
    <xf numFmtId="166" fontId="23" fillId="25" borderId="10" xfId="45" applyNumberFormat="1" applyFont="1" applyFill="1" applyBorder="1" applyAlignment="1">
      <alignment horizontal="center" vertical="center" wrapText="1"/>
    </xf>
    <xf numFmtId="0" fontId="23" fillId="25" borderId="17" xfId="0" applyFont="1" applyFill="1" applyBorder="1" applyAlignment="1">
      <alignment vertical="center" wrapText="1"/>
    </xf>
    <xf numFmtId="170" fontId="23" fillId="25" borderId="17" xfId="45" applyNumberFormat="1" applyFont="1" applyFill="1" applyBorder="1" applyAlignment="1">
      <alignment horizontal="center" vertical="center" wrapText="1"/>
    </xf>
    <xf numFmtId="43" fontId="25" fillId="0" borderId="17" xfId="47" applyNumberFormat="1" applyFont="1" applyFill="1" applyBorder="1" applyAlignment="1">
      <alignment horizontal="center" vertical="center" wrapText="1"/>
    </xf>
    <xf numFmtId="44" fontId="23" fillId="0" borderId="0" xfId="45" applyFont="1" applyFill="1" applyBorder="1" applyAlignment="1">
      <alignment horizontal="center" vertical="center" wrapText="1"/>
    </xf>
    <xf numFmtId="0" fontId="22" fillId="0" borderId="19" xfId="0" applyFont="1" applyBorder="1" applyAlignment="1">
      <alignment horizontal="left" vertical="center" wrapText="1"/>
    </xf>
    <xf numFmtId="0" fontId="23" fillId="25" borderId="9" xfId="0" applyFont="1" applyFill="1" applyBorder="1" applyAlignment="1">
      <alignment horizontal="center" vertical="center" wrapText="1"/>
    </xf>
    <xf numFmtId="0" fontId="23" fillId="0" borderId="0" xfId="0" applyFont="1" applyBorder="1" applyAlignment="1">
      <alignment horizontal="left" vertical="center" wrapText="1"/>
    </xf>
    <xf numFmtId="166" fontId="23" fillId="25" borderId="17" xfId="45" applyNumberFormat="1" applyFont="1" applyFill="1" applyBorder="1" applyAlignment="1">
      <alignment horizontal="center" vertical="center" wrapText="1"/>
    </xf>
    <xf numFmtId="0" fontId="22" fillId="0" borderId="19" xfId="0" applyFont="1" applyBorder="1" applyAlignment="1">
      <alignment horizontal="center" vertical="center" wrapText="1"/>
    </xf>
    <xf numFmtId="0" fontId="36" fillId="0" borderId="44" xfId="0" applyFont="1" applyBorder="1" applyAlignment="1">
      <alignment horizontal="center" vertical="center" wrapText="1"/>
    </xf>
    <xf numFmtId="0" fontId="36" fillId="32" borderId="47" xfId="0" applyFont="1" applyFill="1" applyBorder="1" applyAlignment="1">
      <alignment horizontal="center" vertical="center" wrapText="1"/>
    </xf>
    <xf numFmtId="0" fontId="36" fillId="31" borderId="47" xfId="0" applyFont="1" applyFill="1" applyBorder="1" applyAlignment="1">
      <alignment horizontal="center" vertical="center" wrapText="1"/>
    </xf>
    <xf numFmtId="166" fontId="23" fillId="25" borderId="28" xfId="45" applyNumberFormat="1" applyFont="1" applyFill="1" applyBorder="1" applyAlignment="1">
      <alignment horizontal="center" vertical="center" wrapText="1"/>
    </xf>
    <xf numFmtId="0" fontId="26" fillId="27" borderId="39" xfId="0" applyFont="1" applyFill="1" applyBorder="1" applyAlignment="1">
      <alignment horizontal="center" vertical="center" wrapText="1"/>
    </xf>
    <xf numFmtId="9" fontId="26" fillId="27" borderId="31" xfId="0" applyNumberFormat="1" applyFont="1" applyFill="1" applyBorder="1" applyAlignment="1">
      <alignment horizontal="center" vertical="center" wrapText="1"/>
    </xf>
    <xf numFmtId="0" fontId="26" fillId="27" borderId="31" xfId="0" applyFont="1" applyFill="1" applyBorder="1" applyAlignment="1">
      <alignment horizontal="center" vertical="center" wrapText="1"/>
    </xf>
    <xf numFmtId="0" fontId="27" fillId="29" borderId="32" xfId="0" applyFont="1" applyFill="1" applyBorder="1" applyAlignment="1">
      <alignment horizontal="center" vertical="center" wrapText="1"/>
    </xf>
    <xf numFmtId="0" fontId="27" fillId="29" borderId="35" xfId="0" applyFont="1" applyFill="1" applyBorder="1" applyAlignment="1">
      <alignment horizontal="center" vertical="center" wrapText="1"/>
    </xf>
    <xf numFmtId="0" fontId="27" fillId="27" borderId="31" xfId="0" applyFont="1" applyFill="1" applyBorder="1" applyAlignment="1">
      <alignment horizontal="center" vertical="center" wrapText="1"/>
    </xf>
    <xf numFmtId="10" fontId="26" fillId="27" borderId="31" xfId="0" applyNumberFormat="1" applyFont="1" applyFill="1" applyBorder="1" applyAlignment="1">
      <alignment horizontal="center" vertical="center" wrapText="1"/>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166" fontId="35" fillId="0" borderId="19" xfId="0" applyNumberFormat="1" applyFont="1" applyFill="1" applyBorder="1" applyAlignment="1">
      <alignment horizontal="right" vertical="center" wrapText="1"/>
    </xf>
    <xf numFmtId="0" fontId="35" fillId="0" borderId="20" xfId="0" applyFont="1" applyFill="1" applyBorder="1" applyAlignment="1">
      <alignment horizontal="center" vertical="center" wrapText="1"/>
    </xf>
    <xf numFmtId="166" fontId="23" fillId="25" borderId="69" xfId="45" applyNumberFormat="1" applyFont="1" applyFill="1" applyBorder="1" applyAlignment="1">
      <alignment horizontal="center" vertical="center" wrapText="1"/>
    </xf>
    <xf numFmtId="168" fontId="32" fillId="25" borderId="70" xfId="46" applyNumberFormat="1" applyFont="1" applyFill="1" applyBorder="1" applyAlignment="1">
      <alignment horizontal="center" vertical="center" wrapText="1"/>
    </xf>
    <xf numFmtId="10" fontId="35" fillId="25" borderId="70" xfId="46" applyNumberFormat="1" applyFont="1" applyFill="1" applyBorder="1" applyAlignment="1">
      <alignment horizontal="center" vertical="center"/>
    </xf>
    <xf numFmtId="43" fontId="35" fillId="25" borderId="69" xfId="46" applyNumberFormat="1" applyFont="1" applyFill="1" applyBorder="1" applyAlignment="1">
      <alignment horizontal="center" vertical="center" wrapText="1"/>
    </xf>
    <xf numFmtId="168" fontId="35" fillId="25" borderId="69" xfId="46" applyNumberFormat="1" applyFont="1" applyFill="1" applyBorder="1" applyAlignment="1">
      <alignment horizontal="center" vertical="center" wrapText="1"/>
    </xf>
    <xf numFmtId="0" fontId="29" fillId="25" borderId="68" xfId="0" applyFont="1" applyFill="1" applyBorder="1" applyAlignment="1">
      <alignment horizontal="center" vertical="center" wrapText="1"/>
    </xf>
    <xf numFmtId="0" fontId="23" fillId="25" borderId="21" xfId="0" applyFont="1" applyFill="1" applyBorder="1" applyAlignment="1">
      <alignment horizontal="center" vertical="center" wrapText="1"/>
    </xf>
    <xf numFmtId="166" fontId="23" fillId="25" borderId="26" xfId="0" applyNumberFormat="1" applyFont="1" applyFill="1" applyBorder="1" applyAlignment="1">
      <alignment horizontal="center" vertical="center" wrapText="1"/>
    </xf>
    <xf numFmtId="0" fontId="23" fillId="25" borderId="26" xfId="0" applyFont="1" applyFill="1" applyBorder="1" applyAlignment="1">
      <alignment horizontal="center" vertical="center" wrapText="1"/>
    </xf>
    <xf numFmtId="168" fontId="0" fillId="27" borderId="31" xfId="46" applyNumberFormat="1" applyFont="1" applyFill="1" applyBorder="1" applyAlignment="1">
      <alignment horizontal="center" vertical="center"/>
    </xf>
    <xf numFmtId="168" fontId="0" fillId="27" borderId="31" xfId="46" applyNumberFormat="1" applyFont="1" applyFill="1" applyBorder="1" applyAlignment="1">
      <alignment horizontal="center" vertical="center" wrapText="1"/>
    </xf>
    <xf numFmtId="0" fontId="0" fillId="0" borderId="66" xfId="0" applyFont="1" applyFill="1" applyBorder="1" applyAlignment="1">
      <alignment horizontal="center" vertical="center" wrapText="1"/>
    </xf>
    <xf numFmtId="10" fontId="0" fillId="0" borderId="39" xfId="0" applyNumberFormat="1"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65" xfId="0" applyFont="1" applyFill="1" applyBorder="1" applyAlignment="1">
      <alignment horizontal="center" vertical="center" wrapText="1"/>
    </xf>
    <xf numFmtId="1" fontId="0" fillId="0" borderId="64" xfId="0" applyNumberFormat="1" applyFont="1" applyFill="1" applyBorder="1" applyAlignment="1">
      <alignment horizontal="center" vertical="center"/>
    </xf>
    <xf numFmtId="0" fontId="28" fillId="0" borderId="14" xfId="0" applyFont="1" applyBorder="1" applyAlignment="1">
      <alignment vertical="center" wrapText="1"/>
    </xf>
    <xf numFmtId="0" fontId="28" fillId="0" borderId="15" xfId="0" applyFont="1" applyBorder="1" applyAlignment="1">
      <alignment vertical="center" wrapText="1"/>
    </xf>
    <xf numFmtId="0" fontId="28" fillId="0" borderId="16" xfId="0" applyFont="1" applyBorder="1" applyAlignment="1">
      <alignment vertical="center" wrapText="1"/>
    </xf>
    <xf numFmtId="166" fontId="23" fillId="25" borderId="21" xfId="0" applyNumberFormat="1" applyFont="1" applyFill="1" applyBorder="1" applyAlignment="1">
      <alignment horizontal="center" vertical="center" wrapText="1"/>
    </xf>
    <xf numFmtId="166" fontId="23" fillId="0" borderId="26" xfId="49" applyNumberFormat="1" applyFont="1" applyFill="1" applyBorder="1" applyAlignment="1">
      <alignment vertical="center"/>
    </xf>
    <xf numFmtId="0" fontId="23" fillId="0" borderId="26" xfId="0" applyFont="1" applyFill="1" applyBorder="1" applyAlignment="1">
      <alignment vertical="center"/>
    </xf>
    <xf numFmtId="10" fontId="35" fillId="25" borderId="26" xfId="0" applyNumberFormat="1" applyFont="1" applyFill="1" applyBorder="1" applyAlignment="1">
      <alignment horizontal="center" vertical="center" wrapText="1"/>
    </xf>
    <xf numFmtId="4" fontId="0" fillId="0" borderId="41" xfId="0" applyNumberFormat="1" applyFont="1" applyFill="1" applyBorder="1" applyAlignment="1">
      <alignment horizontal="left" vertical="center" wrapText="1"/>
    </xf>
    <xf numFmtId="168" fontId="0" fillId="0" borderId="36" xfId="46" applyNumberFormat="1" applyFont="1" applyFill="1" applyBorder="1" applyAlignment="1">
      <alignment horizontal="center" vertical="center"/>
    </xf>
    <xf numFmtId="10" fontId="0" fillId="0" borderId="41" xfId="46" applyNumberFormat="1" applyFont="1" applyFill="1" applyBorder="1" applyAlignment="1">
      <alignment horizontal="center" vertical="center"/>
    </xf>
    <xf numFmtId="4" fontId="0" fillId="0" borderId="17" xfId="0" applyNumberFormat="1" applyFont="1" applyFill="1" applyBorder="1" applyAlignment="1">
      <alignment horizontal="left" vertical="center" wrapText="1"/>
    </xf>
    <xf numFmtId="10" fontId="0" fillId="0" borderId="17" xfId="46" applyNumberFormat="1" applyFont="1" applyFill="1" applyBorder="1" applyAlignment="1">
      <alignment horizontal="center" vertical="center"/>
    </xf>
    <xf numFmtId="4" fontId="0" fillId="0" borderId="17" xfId="0" quotePrefix="1" applyNumberFormat="1" applyFont="1" applyFill="1" applyBorder="1" applyAlignment="1">
      <alignment horizontal="left" vertical="center" wrapText="1"/>
    </xf>
    <xf numFmtId="169" fontId="0" fillId="0" borderId="17" xfId="48" applyNumberFormat="1" applyFont="1" applyFill="1" applyBorder="1" applyAlignment="1">
      <alignment vertical="center"/>
    </xf>
    <xf numFmtId="42" fontId="0" fillId="0" borderId="17" xfId="47" applyNumberFormat="1" applyFont="1" applyFill="1" applyBorder="1" applyAlignment="1">
      <alignment horizontal="center" vertical="center"/>
    </xf>
    <xf numFmtId="0" fontId="0" fillId="27" borderId="17" xfId="0" applyFont="1" applyFill="1" applyBorder="1" applyAlignment="1">
      <alignment horizontal="center" vertical="center" wrapText="1"/>
    </xf>
    <xf numFmtId="167" fontId="0" fillId="0" borderId="17" xfId="47" applyNumberFormat="1" applyFont="1" applyFill="1" applyBorder="1" applyAlignment="1">
      <alignment horizontal="center" vertical="center"/>
    </xf>
    <xf numFmtId="43" fontId="0" fillId="0" borderId="17" xfId="46" applyNumberFormat="1" applyFont="1" applyFill="1" applyBorder="1" applyAlignment="1">
      <alignment horizontal="center" vertical="center" wrapText="1"/>
    </xf>
    <xf numFmtId="0" fontId="0" fillId="27" borderId="17" xfId="0" applyFont="1" applyFill="1" applyBorder="1" applyAlignment="1">
      <alignment horizontal="center" wrapText="1"/>
    </xf>
    <xf numFmtId="168" fontId="0" fillId="0" borderId="31" xfId="46" applyNumberFormat="1" applyFont="1" applyFill="1" applyBorder="1" applyAlignment="1">
      <alignment horizontal="center" vertical="center" wrapText="1"/>
    </xf>
    <xf numFmtId="43" fontId="0" fillId="0" borderId="31" xfId="46" applyNumberFormat="1" applyFont="1" applyFill="1" applyBorder="1" applyAlignment="1">
      <alignment horizontal="center" vertical="center" wrapText="1"/>
    </xf>
    <xf numFmtId="10" fontId="0" fillId="0" borderId="31" xfId="46" applyNumberFormat="1" applyFont="1" applyFill="1" applyBorder="1" applyAlignment="1">
      <alignment horizontal="center" vertical="center"/>
    </xf>
    <xf numFmtId="0" fontId="0" fillId="27" borderId="51" xfId="0" applyFont="1" applyFill="1" applyBorder="1" applyAlignment="1">
      <alignment horizontal="center" vertical="center" wrapText="1"/>
    </xf>
    <xf numFmtId="9" fontId="0" fillId="27" borderId="17" xfId="0" applyNumberFormat="1" applyFont="1" applyFill="1" applyBorder="1" applyAlignment="1">
      <alignment horizontal="center" vertical="center" wrapText="1"/>
    </xf>
    <xf numFmtId="0" fontId="25" fillId="27" borderId="17" xfId="0" applyFont="1" applyFill="1" applyBorder="1" applyAlignment="1">
      <alignment horizontal="center" vertical="center" wrapText="1"/>
    </xf>
    <xf numFmtId="0" fontId="0" fillId="27" borderId="0" xfId="0" applyFont="1" applyFill="1" applyAlignment="1">
      <alignment horizontal="center" vertical="center"/>
    </xf>
    <xf numFmtId="0" fontId="25" fillId="27" borderId="17" xfId="0" applyFont="1" applyFill="1" applyBorder="1" applyAlignment="1" applyProtection="1">
      <alignment horizontal="center" vertical="center" wrapText="1"/>
    </xf>
    <xf numFmtId="0" fontId="0" fillId="27" borderId="63" xfId="0" applyFont="1" applyFill="1" applyBorder="1" applyAlignment="1">
      <alignment horizontal="center" vertical="center" wrapText="1"/>
    </xf>
    <xf numFmtId="0" fontId="25" fillId="0" borderId="17" xfId="0" quotePrefix="1" applyFont="1" applyFill="1" applyBorder="1" applyAlignment="1">
      <alignment horizontal="justify" vertical="center" wrapText="1"/>
    </xf>
    <xf numFmtId="0" fontId="0" fillId="27" borderId="21" xfId="0" applyFont="1" applyFill="1" applyBorder="1" applyAlignment="1">
      <alignment horizontal="center" vertical="center" wrapText="1"/>
    </xf>
    <xf numFmtId="0" fontId="38" fillId="27" borderId="0" xfId="0" applyFont="1" applyFill="1" applyAlignment="1">
      <alignment horizontal="center" vertical="center"/>
    </xf>
    <xf numFmtId="0" fontId="0" fillId="27" borderId="38" xfId="0" applyFont="1" applyFill="1" applyBorder="1" applyAlignment="1">
      <alignment horizontal="center" vertical="center" wrapText="1"/>
    </xf>
    <xf numFmtId="0" fontId="25" fillId="27" borderId="17" xfId="0" applyFont="1" applyFill="1" applyBorder="1" applyAlignment="1">
      <alignment horizontal="center" wrapText="1"/>
    </xf>
    <xf numFmtId="0" fontId="25" fillId="27" borderId="31"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33" fillId="0" borderId="19" xfId="0" applyFont="1" applyBorder="1" applyAlignment="1">
      <alignment horizontal="center" vertical="center" wrapText="1"/>
    </xf>
    <xf numFmtId="0" fontId="33" fillId="0" borderId="0" xfId="0" applyFont="1" applyBorder="1" applyAlignment="1">
      <alignment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0" borderId="11" xfId="0" applyFont="1" applyBorder="1" applyAlignment="1">
      <alignment vertical="center" wrapText="1"/>
    </xf>
    <xf numFmtId="0" fontId="39" fillId="0" borderId="0" xfId="0" applyFont="1" applyBorder="1" applyAlignment="1">
      <alignment horizontal="center" vertical="center" wrapText="1"/>
    </xf>
    <xf numFmtId="0" fontId="39" fillId="0" borderId="0" xfId="0" applyFont="1" applyBorder="1" applyAlignment="1">
      <alignment vertical="center" wrapText="1"/>
    </xf>
    <xf numFmtId="0" fontId="35" fillId="0" borderId="25" xfId="0" applyFont="1" applyFill="1" applyBorder="1" applyAlignment="1">
      <alignment horizontal="left" vertical="center" wrapText="1"/>
    </xf>
    <xf numFmtId="0" fontId="35" fillId="0" borderId="26" xfId="0" applyFont="1" applyFill="1" applyBorder="1" applyAlignment="1">
      <alignment horizontal="left" vertical="center" wrapText="1"/>
    </xf>
    <xf numFmtId="0" fontId="35" fillId="0" borderId="21" xfId="0" applyFont="1" applyFill="1" applyBorder="1" applyAlignment="1">
      <alignment horizontal="left" vertical="center" wrapText="1"/>
    </xf>
    <xf numFmtId="0" fontId="35" fillId="0" borderId="26"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0" xfId="0" applyFont="1" applyBorder="1" applyAlignment="1">
      <alignment horizontal="center" vertical="center" wrapText="1"/>
    </xf>
    <xf numFmtId="0" fontId="34" fillId="0" borderId="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26" borderId="25" xfId="0" applyFont="1" applyFill="1" applyBorder="1" applyAlignment="1">
      <alignment horizontal="center" vertical="center" wrapText="1"/>
    </xf>
    <xf numFmtId="0" fontId="35" fillId="26" borderId="26" xfId="0" applyFont="1" applyFill="1" applyBorder="1" applyAlignment="1">
      <alignment horizontal="center" vertical="center" wrapText="1"/>
    </xf>
    <xf numFmtId="0" fontId="35" fillId="26" borderId="21" xfId="0" applyFont="1" applyFill="1" applyBorder="1" applyAlignment="1">
      <alignment horizontal="center" vertical="center" wrapText="1"/>
    </xf>
    <xf numFmtId="0" fontId="36" fillId="30" borderId="43" xfId="0" applyFont="1" applyFill="1" applyBorder="1" applyAlignment="1">
      <alignment horizontal="center" vertical="center" wrapText="1"/>
    </xf>
    <xf numFmtId="0" fontId="36" fillId="30" borderId="44" xfId="0" applyFont="1" applyFill="1" applyBorder="1" applyAlignment="1">
      <alignment horizontal="center" vertical="center" wrapText="1"/>
    </xf>
    <xf numFmtId="0" fontId="36" fillId="30" borderId="45" xfId="0" applyFont="1" applyFill="1" applyBorder="1" applyAlignment="1">
      <alignment horizontal="center" vertical="center" wrapText="1"/>
    </xf>
    <xf numFmtId="0" fontId="36" fillId="0" borderId="43"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45" xfId="0" applyFont="1" applyBorder="1" applyAlignment="1">
      <alignment horizontal="center" vertical="center" wrapText="1"/>
    </xf>
    <xf numFmtId="0" fontId="36" fillId="30" borderId="47" xfId="0" applyFont="1" applyFill="1" applyBorder="1" applyAlignment="1">
      <alignment horizontal="center" vertical="center" wrapText="1"/>
    </xf>
    <xf numFmtId="0" fontId="36" fillId="30" borderId="48" xfId="0" applyFont="1" applyFill="1" applyBorder="1" applyAlignment="1">
      <alignment horizontal="center" vertical="center" wrapText="1"/>
    </xf>
    <xf numFmtId="0" fontId="36" fillId="30" borderId="50" xfId="0" applyFont="1" applyFill="1" applyBorder="1" applyAlignment="1">
      <alignment horizontal="center" vertical="center" wrapText="1"/>
    </xf>
    <xf numFmtId="0" fontId="36" fillId="30" borderId="43" xfId="0" applyFont="1" applyFill="1" applyBorder="1" applyAlignment="1">
      <alignment horizontal="center" vertical="center"/>
    </xf>
    <xf numFmtId="0" fontId="36" fillId="30" borderId="44" xfId="0" applyFont="1" applyFill="1" applyBorder="1" applyAlignment="1">
      <alignment horizontal="center" vertical="center"/>
    </xf>
    <xf numFmtId="0" fontId="36" fillId="30" borderId="45" xfId="0" applyFont="1" applyFill="1" applyBorder="1" applyAlignment="1">
      <alignment horizontal="center" vertical="center"/>
    </xf>
    <xf numFmtId="4" fontId="0" fillId="0" borderId="30" xfId="0" applyNumberFormat="1" applyFont="1" applyFill="1" applyBorder="1" applyAlignment="1">
      <alignment horizontal="center" vertical="center" wrapText="1"/>
    </xf>
    <xf numFmtId="4" fontId="0" fillId="0" borderId="28" xfId="0" applyNumberFormat="1" applyFont="1" applyFill="1" applyBorder="1" applyAlignment="1">
      <alignment horizontal="center" vertical="center" wrapText="1"/>
    </xf>
    <xf numFmtId="0" fontId="36" fillId="32" borderId="47" xfId="0" applyFont="1" applyFill="1" applyBorder="1" applyAlignment="1">
      <alignment horizontal="center" vertical="center" wrapText="1"/>
    </xf>
    <xf numFmtId="0" fontId="36" fillId="32" borderId="48" xfId="0" applyFont="1" applyFill="1" applyBorder="1" applyAlignment="1">
      <alignment horizontal="center" vertical="center" wrapText="1"/>
    </xf>
    <xf numFmtId="0" fontId="36" fillId="31" borderId="47" xfId="0" applyFont="1" applyFill="1" applyBorder="1" applyAlignment="1">
      <alignment horizontal="center" vertical="center" wrapText="1"/>
    </xf>
    <xf numFmtId="0" fontId="36" fillId="31" borderId="48" xfId="0" applyFont="1" applyFill="1" applyBorder="1" applyAlignment="1">
      <alignment horizontal="center" vertical="center" wrapText="1"/>
    </xf>
    <xf numFmtId="0" fontId="36" fillId="31" borderId="61" xfId="0" applyFont="1" applyFill="1" applyBorder="1" applyAlignment="1">
      <alignment horizontal="center" vertical="center" wrapText="1"/>
    </xf>
    <xf numFmtId="0" fontId="36" fillId="31" borderId="6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36" fillId="31" borderId="30" xfId="0" applyFont="1" applyFill="1" applyBorder="1" applyAlignment="1">
      <alignment horizontal="center" vertical="center" wrapText="1"/>
    </xf>
    <xf numFmtId="0" fontId="36" fillId="31" borderId="28" xfId="0" applyFont="1" applyFill="1" applyBorder="1" applyAlignment="1">
      <alignment horizontal="center" vertical="center" wrapText="1"/>
    </xf>
    <xf numFmtId="0" fontId="36" fillId="32" borderId="30" xfId="0" applyFont="1" applyFill="1" applyBorder="1" applyAlignment="1">
      <alignment horizontal="center" vertical="center" wrapText="1"/>
    </xf>
    <xf numFmtId="0" fontId="36" fillId="32" borderId="28" xfId="0" applyFont="1" applyFill="1" applyBorder="1" applyAlignment="1">
      <alignment horizontal="center" vertical="center" wrapText="1"/>
    </xf>
    <xf numFmtId="4" fontId="0" fillId="0" borderId="27" xfId="0" applyNumberFormat="1" applyFont="1" applyFill="1" applyBorder="1" applyAlignment="1">
      <alignment horizontal="center" vertical="center" wrapText="1"/>
    </xf>
    <xf numFmtId="0" fontId="27" fillId="29" borderId="32" xfId="0" applyFont="1" applyFill="1" applyBorder="1" applyAlignment="1">
      <alignment horizontal="center" vertical="center" wrapText="1"/>
    </xf>
    <xf numFmtId="0" fontId="27" fillId="29" borderId="35" xfId="0" applyFont="1" applyFill="1" applyBorder="1" applyAlignment="1">
      <alignment horizontal="center" vertical="center" wrapText="1"/>
    </xf>
    <xf numFmtId="0" fontId="27" fillId="27" borderId="31" xfId="0" applyFont="1" applyFill="1" applyBorder="1" applyAlignment="1">
      <alignment horizontal="center" vertical="center" wrapText="1"/>
    </xf>
    <xf numFmtId="0" fontId="27" fillId="27" borderId="33" xfId="0" applyFont="1" applyFill="1" applyBorder="1" applyAlignment="1">
      <alignment horizontal="center" vertical="center" wrapText="1"/>
    </xf>
    <xf numFmtId="0" fontId="26" fillId="27" borderId="31" xfId="0" applyFont="1" applyFill="1" applyBorder="1" applyAlignment="1">
      <alignment horizontal="center" vertical="center" wrapText="1"/>
    </xf>
    <xf numFmtId="0" fontId="26" fillId="27" borderId="33" xfId="0" applyFont="1" applyFill="1" applyBorder="1" applyAlignment="1">
      <alignment horizontal="center" vertical="center" wrapText="1"/>
    </xf>
    <xf numFmtId="0" fontId="26" fillId="28" borderId="31" xfId="0" applyFont="1" applyFill="1" applyBorder="1" applyAlignment="1">
      <alignment horizontal="left" vertical="center" wrapText="1"/>
    </xf>
    <xf numFmtId="0" fontId="26" fillId="28" borderId="33" xfId="0" applyFont="1" applyFill="1" applyBorder="1" applyAlignment="1">
      <alignment horizontal="left" vertical="center" wrapText="1"/>
    </xf>
    <xf numFmtId="10" fontId="26" fillId="27" borderId="31" xfId="0" applyNumberFormat="1" applyFont="1" applyFill="1" applyBorder="1" applyAlignment="1">
      <alignment horizontal="center" vertical="center" wrapText="1"/>
    </xf>
    <xf numFmtId="10" fontId="26" fillId="27" borderId="33" xfId="0" applyNumberFormat="1" applyFont="1" applyFill="1" applyBorder="1" applyAlignment="1">
      <alignment horizontal="center" vertical="center" wrapText="1"/>
    </xf>
    <xf numFmtId="9" fontId="26" fillId="27" borderId="31" xfId="0" applyNumberFormat="1" applyFont="1" applyFill="1" applyBorder="1" applyAlignment="1">
      <alignment horizontal="center" vertical="center" wrapText="1"/>
    </xf>
    <xf numFmtId="9" fontId="26" fillId="27" borderId="33" xfId="0" applyNumberFormat="1" applyFont="1" applyFill="1" applyBorder="1" applyAlignment="1">
      <alignment horizontal="center" vertical="center" wrapText="1"/>
    </xf>
    <xf numFmtId="0" fontId="26" fillId="27" borderId="31" xfId="0" applyFont="1" applyFill="1" applyBorder="1" applyAlignment="1">
      <alignment horizontal="left" vertical="center" wrapText="1"/>
    </xf>
    <xf numFmtId="0" fontId="26" fillId="27" borderId="33" xfId="0" applyFont="1" applyFill="1" applyBorder="1" applyAlignment="1">
      <alignment horizontal="left" vertical="center" wrapText="1"/>
    </xf>
    <xf numFmtId="0" fontId="26" fillId="27" borderId="39" xfId="0" applyFont="1" applyFill="1" applyBorder="1" applyAlignment="1">
      <alignment horizontal="center" vertical="center" wrapText="1"/>
    </xf>
    <xf numFmtId="0" fontId="26" fillId="27" borderId="34" xfId="0" applyFont="1" applyFill="1" applyBorder="1" applyAlignment="1">
      <alignment horizontal="center" vertical="center" wrapText="1"/>
    </xf>
    <xf numFmtId="0" fontId="33" fillId="0" borderId="19" xfId="0" applyFont="1" applyBorder="1" applyAlignment="1">
      <alignment horizontal="left" vertical="center" wrapText="1"/>
    </xf>
    <xf numFmtId="0" fontId="22" fillId="0" borderId="19" xfId="0" applyFont="1" applyBorder="1" applyAlignment="1">
      <alignment horizontal="center" vertical="center" wrapText="1"/>
    </xf>
    <xf numFmtId="0" fontId="22" fillId="0" borderId="20" xfId="0" applyFont="1" applyBorder="1" applyAlignment="1">
      <alignment horizontal="center" vertical="center" wrapText="1"/>
    </xf>
    <xf numFmtId="44" fontId="23" fillId="0" borderId="0" xfId="45" applyFont="1" applyFill="1" applyBorder="1" applyAlignment="1">
      <alignment horizontal="center" vertical="center" wrapText="1"/>
    </xf>
    <xf numFmtId="0" fontId="23" fillId="25" borderId="18" xfId="0" applyFont="1" applyFill="1" applyBorder="1" applyAlignment="1">
      <alignment horizontal="center" vertical="center" wrapText="1"/>
    </xf>
    <xf numFmtId="0" fontId="23" fillId="25" borderId="9" xfId="0" applyFont="1" applyFill="1" applyBorder="1" applyAlignment="1">
      <alignment horizontal="center" vertical="center" wrapText="1"/>
    </xf>
    <xf numFmtId="166" fontId="23" fillId="25" borderId="17" xfId="45" applyNumberFormat="1" applyFont="1" applyFill="1" applyBorder="1" applyAlignment="1">
      <alignment horizontal="center" vertical="center" wrapText="1"/>
    </xf>
    <xf numFmtId="166" fontId="23" fillId="25" borderId="30" xfId="45" applyNumberFormat="1" applyFont="1" applyFill="1" applyBorder="1" applyAlignment="1">
      <alignment horizontal="center" vertical="center" wrapText="1"/>
    </xf>
    <xf numFmtId="166" fontId="23" fillId="25" borderId="28" xfId="45" applyNumberFormat="1" applyFont="1" applyFill="1" applyBorder="1" applyAlignment="1">
      <alignment horizontal="center" vertical="center" wrapText="1"/>
    </xf>
    <xf numFmtId="166" fontId="23" fillId="0" borderId="0" xfId="0" applyNumberFormat="1" applyFont="1" applyFill="1" applyBorder="1" applyAlignment="1">
      <alignment horizontal="center" vertical="center" wrapText="1"/>
    </xf>
    <xf numFmtId="0" fontId="29" fillId="0" borderId="0" xfId="0" applyFont="1" applyBorder="1" applyAlignment="1">
      <alignment horizontal="left" vertical="center" wrapText="1"/>
    </xf>
    <xf numFmtId="0" fontId="33" fillId="0" borderId="0" xfId="0" applyFont="1" applyBorder="1" applyAlignment="1">
      <alignment horizontal="left" vertical="center" wrapText="1"/>
    </xf>
    <xf numFmtId="0" fontId="22" fillId="0" borderId="24"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cellXfs>
  <cellStyles count="56">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álculo" xfId="19" builtinId="22" customBuiltin="1"/>
    <cellStyle name="Celda de comprobación" xfId="20" builtinId="23" customBuiltin="1"/>
    <cellStyle name="Celda vinculada" xfId="21" builtinId="24" customBuiltin="1"/>
    <cellStyle name="Encabezado 4" xfId="22" builtinId="19" customBuiltin="1"/>
    <cellStyle name="Énfasis1" xfId="23" builtinId="29" customBuiltin="1"/>
    <cellStyle name="Énfasis2" xfId="24" builtinId="33" customBuiltin="1"/>
    <cellStyle name="Énfasis3" xfId="25" builtinId="37" customBuiltin="1"/>
    <cellStyle name="Énfasis4" xfId="26" builtinId="41" customBuiltin="1"/>
    <cellStyle name="Énfasis5" xfId="27" builtinId="45" customBuiltin="1"/>
    <cellStyle name="Énfasis6" xfId="28" builtinId="49" customBuiltin="1"/>
    <cellStyle name="Entrada" xfId="29" builtinId="20" customBuiltin="1"/>
    <cellStyle name="Incorrecto" xfId="30" builtinId="27" customBuiltin="1"/>
    <cellStyle name="KPT04" xfId="31" xr:uid="{00000000-0005-0000-0000-00001E000000}"/>
    <cellStyle name="Millares" xfId="46" builtinId="3"/>
    <cellStyle name="Millares [0]" xfId="49" builtinId="6"/>
    <cellStyle name="Millares 2 2" xfId="48" xr:uid="{00000000-0005-0000-0000-000021000000}"/>
    <cellStyle name="Moneda" xfId="45" builtinId="4"/>
    <cellStyle name="Moneda [0]" xfId="47" builtinId="7"/>
    <cellStyle name="Moneda 2" xfId="50" xr:uid="{196BC8BA-F8CC-48E7-B2D4-70BFDDF4A40D}"/>
    <cellStyle name="Neutral" xfId="32" builtinId="28" customBuiltin="1"/>
    <cellStyle name="Normal" xfId="0" builtinId="0"/>
    <cellStyle name="Normal 2" xfId="33" xr:uid="{00000000-0005-0000-0000-000026000000}"/>
    <cellStyle name="Normal 2 2" xfId="51" xr:uid="{7533E43C-A57C-4F5F-A786-9C3B6A6DB550}"/>
    <cellStyle name="Normal 3" xfId="34" xr:uid="{00000000-0005-0000-0000-000027000000}"/>
    <cellStyle name="Normal 3 2" xfId="52" xr:uid="{7501BA70-12BF-44B0-B198-E8F7E8F66FBA}"/>
    <cellStyle name="Normal 4" xfId="35" xr:uid="{00000000-0005-0000-0000-000028000000}"/>
    <cellStyle name="Normal 4 2" xfId="53" xr:uid="{8206649C-86D2-4B82-BC96-165EF41ABCFF}"/>
    <cellStyle name="Notas" xfId="36" builtinId="10" customBuiltin="1"/>
    <cellStyle name="Notas 2" xfId="54" xr:uid="{CAFAECA7-7093-4050-A99C-7812FFBE54AC}"/>
    <cellStyle name="Porcentaje 2" xfId="37" xr:uid="{00000000-0005-0000-0000-00002A000000}"/>
    <cellStyle name="Porcentaje 2 2" xfId="55" xr:uid="{DCC58171-F4CD-4055-B122-A6836B9D4C43}"/>
    <cellStyle name="Salida" xfId="38" builtinId="21" customBuiltin="1"/>
    <cellStyle name="Texto de advertencia" xfId="39" builtinId="11" customBuiltin="1"/>
    <cellStyle name="Texto explicativo" xfId="40" builtinId="53" customBuiltin="1"/>
    <cellStyle name="Título" xfId="41" builtinId="15" customBuiltin="1"/>
    <cellStyle name="Título 2" xfId="42" builtinId="17" customBuiltin="1"/>
    <cellStyle name="Título 3" xfId="43" builtinId="18" customBuiltin="1"/>
    <cellStyle name="Total" xfId="44" builtinId="25" customBuiltin="1"/>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1195388</xdr:colOff>
      <xdr:row>0</xdr:row>
      <xdr:rowOff>95250</xdr:rowOff>
    </xdr:from>
    <xdr:to>
      <xdr:col>1</xdr:col>
      <xdr:colOff>361474</xdr:colOff>
      <xdr:row>3</xdr:row>
      <xdr:rowOff>266700</xdr:rowOff>
    </xdr:to>
    <xdr:pic>
      <xdr:nvPicPr>
        <xdr:cNvPr id="2" name="3 Imagen" descr="E:\DOCUMENTOS LENIS\Memoria pasar\1Escudo.jpg">
          <a:extLst>
            <a:ext uri="{FF2B5EF4-FFF2-40B4-BE49-F238E27FC236}">
              <a16:creationId xmlns:a16="http://schemas.microsoft.com/office/drawing/2014/main" id="{00000000-0008-0000-0000-000016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5388" y="95250"/>
          <a:ext cx="966311"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75"/>
  <sheetViews>
    <sheetView showGridLines="0" tabSelected="1" view="pageBreakPreview" zoomScaleNormal="42" zoomScaleSheetLayoutView="100" workbookViewId="0">
      <selection activeCell="E12" sqref="E12"/>
    </sheetView>
  </sheetViews>
  <sheetFormatPr baseColWidth="10" defaultColWidth="11.453125" defaultRowHeight="22.5" x14ac:dyDescent="0.25"/>
  <cols>
    <col min="1" max="1" width="27" style="12" customWidth="1"/>
    <col min="2" max="2" width="23.54296875" style="12" customWidth="1"/>
    <col min="3" max="3" width="25.26953125" style="12" customWidth="1"/>
    <col min="4" max="4" width="33.7265625" style="12" customWidth="1"/>
    <col min="5" max="5" width="12.7265625" style="12" customWidth="1"/>
    <col min="6" max="6" width="20.7265625" style="12" customWidth="1"/>
    <col min="7" max="7" width="32.26953125" style="12" customWidth="1"/>
    <col min="8" max="8" width="24" style="12" customWidth="1"/>
    <col min="9" max="9" width="29" style="12" customWidth="1"/>
    <col min="10" max="10" width="12.7265625" style="12" customWidth="1"/>
    <col min="11" max="11" width="26" style="12" customWidth="1"/>
    <col min="12" max="12" width="25.453125" style="12" customWidth="1"/>
    <col min="13" max="13" width="42.1796875" style="12" customWidth="1"/>
    <col min="14" max="14" width="47.26953125" style="13" customWidth="1"/>
    <col min="15" max="15" width="62.54296875" style="13" customWidth="1"/>
    <col min="16" max="16" width="23.81640625" style="13" customWidth="1"/>
    <col min="17" max="19" width="27.7265625" style="13" customWidth="1"/>
    <col min="20" max="20" width="26.7265625" style="13" customWidth="1"/>
    <col min="21" max="21" width="37" style="13" customWidth="1"/>
    <col min="22" max="22" width="30.453125" style="13" customWidth="1"/>
    <col min="23" max="23" width="31.7265625" style="15" customWidth="1"/>
    <col min="24" max="24" width="40.1796875" style="15" customWidth="1"/>
    <col min="25" max="25" width="31.7265625" style="15" customWidth="1"/>
    <col min="26" max="26" width="41.26953125" style="15" customWidth="1"/>
    <col min="27" max="27" width="45" style="15" customWidth="1"/>
    <col min="28" max="28" width="45.1796875" style="15" customWidth="1"/>
    <col min="29" max="29" width="41.1796875" style="12" customWidth="1"/>
    <col min="30" max="30" width="40.7265625" style="20" customWidth="1"/>
    <col min="31" max="31" width="32.1796875" style="20" bestFit="1" customWidth="1"/>
    <col min="32" max="32" width="11.453125" style="20"/>
    <col min="33" max="33" width="16.7265625" style="20" bestFit="1" customWidth="1"/>
    <col min="34" max="36" width="11.453125" style="20"/>
    <col min="37" max="37" width="22.7265625" style="20" bestFit="1" customWidth="1"/>
    <col min="38" max="16384" width="11.453125" style="20"/>
  </cols>
  <sheetData>
    <row r="1" spans="1:29" ht="22.5" customHeight="1" x14ac:dyDescent="0.25">
      <c r="A1" s="212"/>
      <c r="B1" s="213"/>
      <c r="C1" s="218" t="s">
        <v>394</v>
      </c>
      <c r="D1" s="219"/>
      <c r="E1" s="219"/>
      <c r="F1" s="219"/>
      <c r="G1" s="219"/>
      <c r="H1" s="219"/>
      <c r="I1" s="219"/>
      <c r="J1" s="219"/>
      <c r="K1" s="219"/>
      <c r="L1" s="219"/>
      <c r="M1" s="219"/>
      <c r="N1" s="219"/>
      <c r="O1" s="219"/>
      <c r="P1" s="219"/>
      <c r="Q1" s="219"/>
      <c r="R1" s="219"/>
      <c r="S1" s="219"/>
      <c r="T1" s="219"/>
      <c r="U1" s="219"/>
      <c r="V1" s="219"/>
      <c r="W1" s="219"/>
      <c r="X1" s="219"/>
      <c r="Y1" s="219"/>
      <c r="Z1" s="219"/>
      <c r="AA1" s="219"/>
      <c r="AB1" s="220"/>
      <c r="AC1" s="165" t="s">
        <v>395</v>
      </c>
    </row>
    <row r="2" spans="1:29" ht="25.5" customHeight="1" x14ac:dyDescent="0.25">
      <c r="A2" s="214"/>
      <c r="B2" s="215"/>
      <c r="C2" s="221"/>
      <c r="D2" s="222"/>
      <c r="E2" s="222"/>
      <c r="F2" s="222"/>
      <c r="G2" s="222"/>
      <c r="H2" s="222"/>
      <c r="I2" s="222"/>
      <c r="J2" s="222"/>
      <c r="K2" s="222"/>
      <c r="L2" s="222"/>
      <c r="M2" s="222"/>
      <c r="N2" s="222"/>
      <c r="O2" s="222"/>
      <c r="P2" s="222"/>
      <c r="Q2" s="222"/>
      <c r="R2" s="222"/>
      <c r="S2" s="222"/>
      <c r="T2" s="222"/>
      <c r="U2" s="222"/>
      <c r="V2" s="222"/>
      <c r="W2" s="222"/>
      <c r="X2" s="222"/>
      <c r="Y2" s="222"/>
      <c r="Z2" s="222"/>
      <c r="AA2" s="222"/>
      <c r="AB2" s="223"/>
      <c r="AC2" s="166" t="s">
        <v>560</v>
      </c>
    </row>
    <row r="3" spans="1:29" ht="20.25" customHeight="1" x14ac:dyDescent="0.25">
      <c r="A3" s="214"/>
      <c r="B3" s="215"/>
      <c r="C3" s="214" t="s">
        <v>2</v>
      </c>
      <c r="D3" s="224"/>
      <c r="E3" s="224"/>
      <c r="F3" s="224"/>
      <c r="G3" s="224"/>
      <c r="H3" s="224"/>
      <c r="I3" s="224"/>
      <c r="J3" s="224"/>
      <c r="K3" s="224"/>
      <c r="L3" s="224"/>
      <c r="M3" s="224"/>
      <c r="N3" s="224"/>
      <c r="O3" s="224"/>
      <c r="P3" s="224"/>
      <c r="Q3" s="224"/>
      <c r="R3" s="224"/>
      <c r="S3" s="224"/>
      <c r="T3" s="224"/>
      <c r="U3" s="224"/>
      <c r="V3" s="224"/>
      <c r="W3" s="224"/>
      <c r="X3" s="224"/>
      <c r="Y3" s="224"/>
      <c r="Z3" s="224"/>
      <c r="AA3" s="224"/>
      <c r="AB3" s="215"/>
      <c r="AC3" s="166" t="s">
        <v>561</v>
      </c>
    </row>
    <row r="4" spans="1:29" ht="27.75" customHeight="1" thickBot="1" x14ac:dyDescent="0.3">
      <c r="A4" s="216"/>
      <c r="B4" s="217"/>
      <c r="C4" s="216" t="s">
        <v>3</v>
      </c>
      <c r="D4" s="225"/>
      <c r="E4" s="225"/>
      <c r="F4" s="225"/>
      <c r="G4" s="225"/>
      <c r="H4" s="225"/>
      <c r="I4" s="225"/>
      <c r="J4" s="225"/>
      <c r="K4" s="225"/>
      <c r="L4" s="225"/>
      <c r="M4" s="225"/>
      <c r="N4" s="225"/>
      <c r="O4" s="225"/>
      <c r="P4" s="225"/>
      <c r="Q4" s="225"/>
      <c r="R4" s="225"/>
      <c r="S4" s="225"/>
      <c r="T4" s="225"/>
      <c r="U4" s="225"/>
      <c r="V4" s="225"/>
      <c r="W4" s="225"/>
      <c r="X4" s="225"/>
      <c r="Y4" s="225"/>
      <c r="Z4" s="225"/>
      <c r="AA4" s="225"/>
      <c r="AB4" s="217"/>
      <c r="AC4" s="167" t="s">
        <v>5</v>
      </c>
    </row>
    <row r="5" spans="1:29" s="3" customFormat="1" ht="19.5" customHeight="1" thickBot="1" x14ac:dyDescent="0.3">
      <c r="A5" s="145" t="s">
        <v>396</v>
      </c>
      <c r="B5" s="146"/>
      <c r="C5" s="146"/>
      <c r="D5" s="146"/>
      <c r="E5" s="146"/>
      <c r="F5" s="146"/>
      <c r="G5" s="146"/>
      <c r="H5" s="226" t="s">
        <v>412</v>
      </c>
      <c r="I5" s="210"/>
      <c r="J5" s="210"/>
      <c r="K5" s="210"/>
      <c r="L5" s="146"/>
      <c r="M5" s="146"/>
      <c r="N5" s="146"/>
      <c r="O5" s="146"/>
      <c r="P5" s="146"/>
      <c r="Q5" s="146"/>
      <c r="R5" s="146"/>
      <c r="S5" s="146"/>
      <c r="T5" s="146"/>
      <c r="U5" s="146"/>
      <c r="V5" s="146"/>
      <c r="W5" s="147"/>
      <c r="X5" s="147"/>
      <c r="Y5" s="147"/>
      <c r="Z5" s="147"/>
      <c r="AA5" s="147"/>
      <c r="AB5" s="147"/>
      <c r="AC5" s="148"/>
    </row>
    <row r="6" spans="1:29" s="3" customFormat="1" ht="24" customHeight="1" thickBot="1" x14ac:dyDescent="0.3">
      <c r="A6" s="207" t="s">
        <v>397</v>
      </c>
      <c r="B6" s="208"/>
      <c r="C6" s="208"/>
      <c r="D6" s="208"/>
      <c r="E6" s="208"/>
      <c r="F6" s="208"/>
      <c r="G6" s="208"/>
      <c r="H6" s="208"/>
      <c r="I6" s="208"/>
      <c r="J6" s="208"/>
      <c r="K6" s="209"/>
      <c r="L6" s="210" t="s">
        <v>413</v>
      </c>
      <c r="M6" s="210"/>
      <c r="N6" s="210"/>
      <c r="O6" s="210"/>
      <c r="P6" s="210"/>
      <c r="Q6" s="210"/>
      <c r="R6" s="210"/>
      <c r="S6" s="210"/>
      <c r="T6" s="210"/>
      <c r="U6" s="210"/>
      <c r="V6" s="210"/>
      <c r="W6" s="210"/>
      <c r="X6" s="210"/>
      <c r="Y6" s="210"/>
      <c r="Z6" s="210"/>
      <c r="AA6" s="210"/>
      <c r="AB6" s="210"/>
      <c r="AC6" s="211"/>
    </row>
    <row r="7" spans="1:29" s="21" customFormat="1" ht="13.5" customHeight="1" thickBot="1" x14ac:dyDescent="0.3">
      <c r="A7" s="227"/>
      <c r="B7" s="228"/>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9"/>
    </row>
    <row r="8" spans="1:29" s="80" customFormat="1" ht="24.75" customHeight="1" thickBot="1" x14ac:dyDescent="0.3">
      <c r="A8" s="230" t="s">
        <v>27</v>
      </c>
      <c r="B8" s="231"/>
      <c r="C8" s="231"/>
      <c r="D8" s="231"/>
      <c r="E8" s="231"/>
      <c r="F8" s="231"/>
      <c r="G8" s="231"/>
      <c r="H8" s="231"/>
      <c r="I8" s="231"/>
      <c r="J8" s="231"/>
      <c r="K8" s="232"/>
      <c r="L8" s="233" t="s">
        <v>14</v>
      </c>
      <c r="M8" s="234"/>
      <c r="N8" s="235"/>
      <c r="O8" s="233" t="s">
        <v>28</v>
      </c>
      <c r="P8" s="234"/>
      <c r="Q8" s="235"/>
      <c r="R8" s="233" t="s">
        <v>398</v>
      </c>
      <c r="S8" s="235"/>
      <c r="T8" s="134"/>
      <c r="U8" s="233" t="s">
        <v>399</v>
      </c>
      <c r="V8" s="234"/>
      <c r="W8" s="234"/>
      <c r="X8" s="234"/>
      <c r="Y8" s="235"/>
      <c r="Z8" s="233" t="s">
        <v>400</v>
      </c>
      <c r="AA8" s="235"/>
      <c r="AB8" s="79" t="s">
        <v>401</v>
      </c>
      <c r="AC8" s="79" t="s">
        <v>15</v>
      </c>
    </row>
    <row r="9" spans="1:29" s="80" customFormat="1" ht="24" customHeight="1" thickBot="1" x14ac:dyDescent="0.3">
      <c r="A9" s="236" t="s">
        <v>16</v>
      </c>
      <c r="B9" s="236" t="s">
        <v>17</v>
      </c>
      <c r="C9" s="236" t="s">
        <v>18</v>
      </c>
      <c r="D9" s="239" t="s">
        <v>19</v>
      </c>
      <c r="E9" s="240"/>
      <c r="F9" s="241"/>
      <c r="G9" s="236" t="s">
        <v>20</v>
      </c>
      <c r="H9" s="236" t="s">
        <v>21</v>
      </c>
      <c r="I9" s="239" t="s">
        <v>402</v>
      </c>
      <c r="J9" s="240"/>
      <c r="K9" s="241"/>
      <c r="L9" s="81">
        <v>1</v>
      </c>
      <c r="M9" s="82">
        <v>2</v>
      </c>
      <c r="N9" s="82">
        <v>3</v>
      </c>
      <c r="O9" s="82">
        <v>4</v>
      </c>
      <c r="P9" s="82">
        <v>5</v>
      </c>
      <c r="Q9" s="82">
        <v>6</v>
      </c>
      <c r="R9" s="82">
        <v>7</v>
      </c>
      <c r="S9" s="82">
        <v>8</v>
      </c>
      <c r="T9" s="82"/>
      <c r="U9" s="82">
        <v>9</v>
      </c>
      <c r="V9" s="82">
        <v>10</v>
      </c>
      <c r="W9" s="136">
        <v>11</v>
      </c>
      <c r="X9" s="136">
        <v>12</v>
      </c>
      <c r="Y9" s="82">
        <v>13</v>
      </c>
      <c r="Z9" s="82">
        <v>14</v>
      </c>
      <c r="AA9" s="82">
        <v>15</v>
      </c>
      <c r="AB9" s="82">
        <v>16</v>
      </c>
      <c r="AC9" s="82">
        <v>17</v>
      </c>
    </row>
    <row r="10" spans="1:29" s="80" customFormat="1" ht="96" customHeight="1" thickBot="1" x14ac:dyDescent="0.3">
      <c r="A10" s="237"/>
      <c r="B10" s="237"/>
      <c r="C10" s="237"/>
      <c r="D10" s="236" t="s">
        <v>22</v>
      </c>
      <c r="E10" s="236" t="s">
        <v>23</v>
      </c>
      <c r="F10" s="236" t="s">
        <v>24</v>
      </c>
      <c r="G10" s="237"/>
      <c r="H10" s="237"/>
      <c r="I10" s="236" t="s">
        <v>22</v>
      </c>
      <c r="J10" s="236" t="s">
        <v>25</v>
      </c>
      <c r="K10" s="236" t="s">
        <v>26</v>
      </c>
      <c r="L10" s="236" t="s">
        <v>4</v>
      </c>
      <c r="M10" s="236" t="s">
        <v>6</v>
      </c>
      <c r="N10" s="236" t="s">
        <v>7</v>
      </c>
      <c r="O10" s="236" t="s">
        <v>31</v>
      </c>
      <c r="P10" s="236" t="s">
        <v>30</v>
      </c>
      <c r="Q10" s="236" t="s">
        <v>29</v>
      </c>
      <c r="R10" s="244" t="s">
        <v>403</v>
      </c>
      <c r="S10" s="135" t="s">
        <v>411</v>
      </c>
      <c r="T10" s="244" t="s">
        <v>32</v>
      </c>
      <c r="U10" s="246" t="s">
        <v>8</v>
      </c>
      <c r="V10" s="248" t="s">
        <v>1</v>
      </c>
      <c r="W10" s="253" t="s">
        <v>404</v>
      </c>
      <c r="X10" s="255" t="s">
        <v>405</v>
      </c>
      <c r="Y10" s="83" t="s">
        <v>411</v>
      </c>
      <c r="Z10" s="244" t="s">
        <v>406</v>
      </c>
      <c r="AA10" s="244" t="s">
        <v>407</v>
      </c>
      <c r="AB10" s="244" t="s">
        <v>408</v>
      </c>
      <c r="AC10" s="236" t="s">
        <v>0</v>
      </c>
    </row>
    <row r="11" spans="1:29" s="80" customFormat="1" ht="57.65" customHeight="1" thickBot="1" x14ac:dyDescent="0.3">
      <c r="A11" s="238"/>
      <c r="B11" s="238"/>
      <c r="C11" s="238"/>
      <c r="D11" s="238"/>
      <c r="E11" s="238"/>
      <c r="F11" s="238"/>
      <c r="G11" s="238"/>
      <c r="H11" s="238"/>
      <c r="I11" s="238"/>
      <c r="J11" s="238"/>
      <c r="K11" s="238"/>
      <c r="L11" s="237"/>
      <c r="M11" s="237"/>
      <c r="N11" s="237"/>
      <c r="O11" s="237"/>
      <c r="P11" s="237"/>
      <c r="Q11" s="237"/>
      <c r="R11" s="245"/>
      <c r="S11" s="135" t="s">
        <v>409</v>
      </c>
      <c r="T11" s="245"/>
      <c r="U11" s="247"/>
      <c r="V11" s="249"/>
      <c r="W11" s="254"/>
      <c r="X11" s="256"/>
      <c r="Y11" s="83" t="s">
        <v>410</v>
      </c>
      <c r="Z11" s="245"/>
      <c r="AA11" s="245"/>
      <c r="AB11" s="245"/>
      <c r="AC11" s="237"/>
    </row>
    <row r="12" spans="1:29" s="22" customFormat="1" ht="207" customHeight="1" x14ac:dyDescent="0.25">
      <c r="A12" s="78" t="s">
        <v>80</v>
      </c>
      <c r="B12" s="36" t="s">
        <v>81</v>
      </c>
      <c r="C12" s="24" t="s">
        <v>33</v>
      </c>
      <c r="D12" s="24" t="s">
        <v>34</v>
      </c>
      <c r="E12" s="26">
        <v>1.0728</v>
      </c>
      <c r="F12" s="27">
        <v>1</v>
      </c>
      <c r="G12" s="24" t="s">
        <v>35</v>
      </c>
      <c r="H12" s="24" t="s">
        <v>36</v>
      </c>
      <c r="I12" s="24" t="s">
        <v>37</v>
      </c>
      <c r="J12" s="24">
        <v>0</v>
      </c>
      <c r="K12" s="61">
        <v>1</v>
      </c>
      <c r="L12" s="104">
        <v>2020630010113</v>
      </c>
      <c r="M12" s="250" t="s">
        <v>82</v>
      </c>
      <c r="N12" s="106" t="s">
        <v>83</v>
      </c>
      <c r="O12" s="72" t="s">
        <v>203</v>
      </c>
      <c r="P12" s="73">
        <v>0</v>
      </c>
      <c r="Q12" s="74">
        <v>10</v>
      </c>
      <c r="R12" s="74">
        <v>7</v>
      </c>
      <c r="S12" s="97">
        <f>R12/Q12</f>
        <v>0.7</v>
      </c>
      <c r="T12" s="101" t="s">
        <v>36</v>
      </c>
      <c r="U12" s="99" t="s">
        <v>181</v>
      </c>
      <c r="V12" s="172" t="s">
        <v>182</v>
      </c>
      <c r="W12" s="173">
        <v>40000000</v>
      </c>
      <c r="X12" s="65">
        <v>0</v>
      </c>
      <c r="Y12" s="174">
        <f>X12/W12</f>
        <v>0</v>
      </c>
      <c r="Z12" s="91" t="s">
        <v>424</v>
      </c>
      <c r="AA12" s="91" t="s">
        <v>425</v>
      </c>
      <c r="AB12" s="180" t="s">
        <v>460</v>
      </c>
      <c r="AC12" s="75" t="s">
        <v>183</v>
      </c>
    </row>
    <row r="13" spans="1:29" s="22" customFormat="1" ht="168.75" customHeight="1" x14ac:dyDescent="0.25">
      <c r="A13" s="78" t="s">
        <v>80</v>
      </c>
      <c r="B13" s="36" t="s">
        <v>81</v>
      </c>
      <c r="C13" s="24" t="s">
        <v>33</v>
      </c>
      <c r="D13" s="24" t="s">
        <v>34</v>
      </c>
      <c r="E13" s="26">
        <v>1.0728</v>
      </c>
      <c r="F13" s="27">
        <v>1</v>
      </c>
      <c r="G13" s="24" t="s">
        <v>35</v>
      </c>
      <c r="H13" s="24" t="s">
        <v>36</v>
      </c>
      <c r="I13" s="24" t="s">
        <v>37</v>
      </c>
      <c r="J13" s="24">
        <v>0</v>
      </c>
      <c r="K13" s="61">
        <v>1</v>
      </c>
      <c r="L13" s="105">
        <v>2020630010113</v>
      </c>
      <c r="M13" s="251"/>
      <c r="N13" s="107" t="s">
        <v>83</v>
      </c>
      <c r="O13" s="54" t="s">
        <v>204</v>
      </c>
      <c r="P13" s="60">
        <v>0</v>
      </c>
      <c r="Q13" s="50">
        <v>1</v>
      </c>
      <c r="R13" s="50">
        <v>1</v>
      </c>
      <c r="S13" s="98">
        <f t="shared" ref="S13:S76" si="0">R13/Q13</f>
        <v>1</v>
      </c>
      <c r="T13" s="102" t="s">
        <v>36</v>
      </c>
      <c r="U13" s="100" t="s">
        <v>181</v>
      </c>
      <c r="V13" s="175" t="s">
        <v>182</v>
      </c>
      <c r="W13" s="92">
        <v>0</v>
      </c>
      <c r="X13" s="65">
        <v>0</v>
      </c>
      <c r="Y13" s="176">
        <v>0</v>
      </c>
      <c r="Z13" s="92" t="s">
        <v>426</v>
      </c>
      <c r="AA13" s="92" t="s">
        <v>427</v>
      </c>
      <c r="AB13" s="180" t="s">
        <v>443</v>
      </c>
      <c r="AC13" s="55" t="s">
        <v>183</v>
      </c>
    </row>
    <row r="14" spans="1:29" s="22" customFormat="1" ht="135" customHeight="1" thickBot="1" x14ac:dyDescent="0.3">
      <c r="A14" s="78" t="s">
        <v>80</v>
      </c>
      <c r="B14" s="36" t="s">
        <v>81</v>
      </c>
      <c r="C14" s="24" t="s">
        <v>33</v>
      </c>
      <c r="D14" s="24" t="s">
        <v>34</v>
      </c>
      <c r="E14" s="26">
        <v>1.0728</v>
      </c>
      <c r="F14" s="27">
        <v>1</v>
      </c>
      <c r="G14" s="24" t="s">
        <v>35</v>
      </c>
      <c r="H14" s="24" t="s">
        <v>36</v>
      </c>
      <c r="I14" s="24" t="s">
        <v>37</v>
      </c>
      <c r="J14" s="24">
        <v>0</v>
      </c>
      <c r="K14" s="61">
        <v>1</v>
      </c>
      <c r="L14" s="105">
        <v>2020630010113</v>
      </c>
      <c r="M14" s="252"/>
      <c r="N14" s="107" t="s">
        <v>83</v>
      </c>
      <c r="O14" s="54" t="s">
        <v>205</v>
      </c>
      <c r="P14" s="60">
        <v>0</v>
      </c>
      <c r="Q14" s="50">
        <v>1</v>
      </c>
      <c r="R14" s="50">
        <v>0</v>
      </c>
      <c r="S14" s="98">
        <f t="shared" si="0"/>
        <v>0</v>
      </c>
      <c r="T14" s="103" t="s">
        <v>36</v>
      </c>
      <c r="U14" s="100" t="s">
        <v>181</v>
      </c>
      <c r="V14" s="175" t="s">
        <v>182</v>
      </c>
      <c r="W14" s="92">
        <v>74660000</v>
      </c>
      <c r="X14" s="65">
        <v>0</v>
      </c>
      <c r="Y14" s="176">
        <f t="shared" ref="Y14:Y76" si="1">X14/W14</f>
        <v>0</v>
      </c>
      <c r="Z14" s="93" t="s">
        <v>456</v>
      </c>
      <c r="AA14" s="93" t="s">
        <v>455</v>
      </c>
      <c r="AB14" s="187" t="s">
        <v>459</v>
      </c>
      <c r="AC14" s="55" t="s">
        <v>183</v>
      </c>
    </row>
    <row r="15" spans="1:29" s="22" customFormat="1" ht="146.25" customHeight="1" thickBot="1" x14ac:dyDescent="0.3">
      <c r="A15" s="71" t="s">
        <v>80</v>
      </c>
      <c r="B15" s="36" t="s">
        <v>81</v>
      </c>
      <c r="C15" s="24" t="s">
        <v>33</v>
      </c>
      <c r="D15" s="25" t="s">
        <v>34</v>
      </c>
      <c r="E15" s="26">
        <v>1.0728</v>
      </c>
      <c r="F15" s="27">
        <v>1</v>
      </c>
      <c r="G15" s="25" t="s">
        <v>35</v>
      </c>
      <c r="H15" s="25" t="s">
        <v>38</v>
      </c>
      <c r="I15" s="28" t="s">
        <v>39</v>
      </c>
      <c r="J15" s="24">
        <v>0</v>
      </c>
      <c r="K15" s="61">
        <v>4</v>
      </c>
      <c r="L15" s="105">
        <v>2020630010095</v>
      </c>
      <c r="M15" s="114" t="s">
        <v>84</v>
      </c>
      <c r="N15" s="107" t="s">
        <v>85</v>
      </c>
      <c r="O15" s="56" t="s">
        <v>206</v>
      </c>
      <c r="P15" s="50">
        <v>0</v>
      </c>
      <c r="Q15" s="50">
        <v>4</v>
      </c>
      <c r="R15" s="50">
        <v>4</v>
      </c>
      <c r="S15" s="98">
        <f t="shared" si="0"/>
        <v>1</v>
      </c>
      <c r="T15" s="108" t="s">
        <v>38</v>
      </c>
      <c r="U15" s="100" t="s">
        <v>184</v>
      </c>
      <c r="V15" s="177" t="s">
        <v>325</v>
      </c>
      <c r="W15" s="92">
        <v>356737569</v>
      </c>
      <c r="X15" s="65">
        <v>0</v>
      </c>
      <c r="Y15" s="176">
        <f t="shared" si="1"/>
        <v>0</v>
      </c>
      <c r="Z15" s="91" t="s">
        <v>424</v>
      </c>
      <c r="AA15" s="91" t="s">
        <v>444</v>
      </c>
      <c r="AB15" s="188" t="s">
        <v>446</v>
      </c>
      <c r="AC15" s="55" t="s">
        <v>183</v>
      </c>
    </row>
    <row r="16" spans="1:29" s="22" customFormat="1" ht="147" customHeight="1" thickBot="1" x14ac:dyDescent="0.3">
      <c r="A16" s="71" t="s">
        <v>80</v>
      </c>
      <c r="B16" s="37" t="s">
        <v>81</v>
      </c>
      <c r="C16" s="38" t="s">
        <v>33</v>
      </c>
      <c r="D16" s="29" t="s">
        <v>34</v>
      </c>
      <c r="E16" s="30">
        <v>1.0728</v>
      </c>
      <c r="F16" s="31">
        <v>1</v>
      </c>
      <c r="G16" s="29" t="s">
        <v>35</v>
      </c>
      <c r="H16" s="29" t="s">
        <v>40</v>
      </c>
      <c r="I16" s="32" t="s">
        <v>41</v>
      </c>
      <c r="J16" s="38">
        <v>8</v>
      </c>
      <c r="K16" s="62">
        <v>16</v>
      </c>
      <c r="L16" s="105">
        <v>2020630010110</v>
      </c>
      <c r="M16" s="242" t="s">
        <v>86</v>
      </c>
      <c r="N16" s="107" t="s">
        <v>87</v>
      </c>
      <c r="O16" s="54" t="s">
        <v>291</v>
      </c>
      <c r="P16" s="50">
        <v>28</v>
      </c>
      <c r="Q16" s="50">
        <v>28</v>
      </c>
      <c r="R16" s="50">
        <v>28</v>
      </c>
      <c r="S16" s="98">
        <f t="shared" si="0"/>
        <v>1</v>
      </c>
      <c r="T16" s="101" t="s">
        <v>185</v>
      </c>
      <c r="U16" s="100" t="s">
        <v>191</v>
      </c>
      <c r="V16" s="175" t="s">
        <v>182</v>
      </c>
      <c r="W16" s="92">
        <v>10319400</v>
      </c>
      <c r="X16" s="65">
        <v>0</v>
      </c>
      <c r="Y16" s="176">
        <f t="shared" si="1"/>
        <v>0</v>
      </c>
      <c r="Z16" s="92" t="s">
        <v>428</v>
      </c>
      <c r="AA16" s="92" t="s">
        <v>429</v>
      </c>
      <c r="AB16" s="188" t="s">
        <v>461</v>
      </c>
      <c r="AC16" s="55" t="s">
        <v>186</v>
      </c>
    </row>
    <row r="17" spans="1:31" s="22" customFormat="1" ht="72" customHeight="1" thickBot="1" x14ac:dyDescent="0.3">
      <c r="A17" s="71" t="s">
        <v>80</v>
      </c>
      <c r="B17" s="37" t="s">
        <v>81</v>
      </c>
      <c r="C17" s="38" t="s">
        <v>33</v>
      </c>
      <c r="D17" s="29" t="s">
        <v>34</v>
      </c>
      <c r="E17" s="30">
        <v>1.0728</v>
      </c>
      <c r="F17" s="31">
        <v>1</v>
      </c>
      <c r="G17" s="29" t="s">
        <v>35</v>
      </c>
      <c r="H17" s="29" t="s">
        <v>40</v>
      </c>
      <c r="I17" s="32" t="s">
        <v>41</v>
      </c>
      <c r="J17" s="38">
        <v>8</v>
      </c>
      <c r="K17" s="62">
        <v>16</v>
      </c>
      <c r="L17" s="105">
        <v>2020630010110</v>
      </c>
      <c r="M17" s="243"/>
      <c r="N17" s="107" t="s">
        <v>87</v>
      </c>
      <c r="O17" s="54" t="s">
        <v>298</v>
      </c>
      <c r="P17" s="50">
        <v>0</v>
      </c>
      <c r="Q17" s="50">
        <v>1</v>
      </c>
      <c r="R17" s="50">
        <v>1</v>
      </c>
      <c r="S17" s="98">
        <f t="shared" si="0"/>
        <v>1</v>
      </c>
      <c r="T17" s="103"/>
      <c r="U17" s="100" t="s">
        <v>191</v>
      </c>
      <c r="V17" s="175" t="s">
        <v>182</v>
      </c>
      <c r="W17" s="178">
        <v>104340600</v>
      </c>
      <c r="X17" s="65">
        <v>0</v>
      </c>
      <c r="Y17" s="176">
        <f t="shared" si="1"/>
        <v>0</v>
      </c>
      <c r="Z17" s="91" t="s">
        <v>424</v>
      </c>
      <c r="AA17" s="91" t="s">
        <v>425</v>
      </c>
      <c r="AB17" s="188" t="s">
        <v>462</v>
      </c>
      <c r="AC17" s="55" t="s">
        <v>186</v>
      </c>
    </row>
    <row r="18" spans="1:31" s="22" customFormat="1" ht="114" customHeight="1" x14ac:dyDescent="0.25">
      <c r="A18" s="78" t="s">
        <v>80</v>
      </c>
      <c r="B18" s="36" t="s">
        <v>81</v>
      </c>
      <c r="C18" s="24" t="s">
        <v>33</v>
      </c>
      <c r="D18" s="24" t="s">
        <v>34</v>
      </c>
      <c r="E18" s="26">
        <v>1.0728</v>
      </c>
      <c r="F18" s="27">
        <v>1</v>
      </c>
      <c r="G18" s="24" t="s">
        <v>35</v>
      </c>
      <c r="H18" s="24" t="s">
        <v>40</v>
      </c>
      <c r="I18" s="24" t="s">
        <v>41</v>
      </c>
      <c r="J18" s="24">
        <v>48</v>
      </c>
      <c r="K18" s="61">
        <v>48</v>
      </c>
      <c r="L18" s="105">
        <v>2020630010119</v>
      </c>
      <c r="M18" s="242" t="s">
        <v>88</v>
      </c>
      <c r="N18" s="113" t="s">
        <v>89</v>
      </c>
      <c r="O18" s="54" t="s">
        <v>207</v>
      </c>
      <c r="P18" s="50">
        <v>12</v>
      </c>
      <c r="Q18" s="50">
        <v>12</v>
      </c>
      <c r="R18" s="50">
        <v>3</v>
      </c>
      <c r="S18" s="98">
        <f t="shared" si="0"/>
        <v>0.25</v>
      </c>
      <c r="T18" s="110" t="s">
        <v>187</v>
      </c>
      <c r="U18" s="109" t="s">
        <v>336</v>
      </c>
      <c r="V18" s="54" t="s">
        <v>192</v>
      </c>
      <c r="W18" s="93">
        <f>143822987133-SUM(W19:W34)</f>
        <v>140181764799</v>
      </c>
      <c r="X18" s="93">
        <f>28990162125-X22</f>
        <v>28989895459</v>
      </c>
      <c r="Y18" s="176">
        <f t="shared" si="1"/>
        <v>0.20680218643678255</v>
      </c>
      <c r="Z18" s="93" t="s">
        <v>430</v>
      </c>
      <c r="AA18" s="92" t="s">
        <v>429</v>
      </c>
      <c r="AB18" s="189" t="s">
        <v>447</v>
      </c>
      <c r="AC18" s="55" t="s">
        <v>190</v>
      </c>
    </row>
    <row r="19" spans="1:31" s="45" customFormat="1" ht="99.75" customHeight="1" x14ac:dyDescent="0.25">
      <c r="A19" s="78" t="s">
        <v>80</v>
      </c>
      <c r="B19" s="36" t="s">
        <v>81</v>
      </c>
      <c r="C19" s="24" t="s">
        <v>33</v>
      </c>
      <c r="D19" s="24" t="s">
        <v>34</v>
      </c>
      <c r="E19" s="26">
        <v>1.0728</v>
      </c>
      <c r="F19" s="27">
        <v>1</v>
      </c>
      <c r="G19" s="24" t="s">
        <v>35</v>
      </c>
      <c r="H19" s="24" t="s">
        <v>40</v>
      </c>
      <c r="I19" s="24" t="s">
        <v>41</v>
      </c>
      <c r="J19" s="24">
        <v>48</v>
      </c>
      <c r="K19" s="61">
        <v>48</v>
      </c>
      <c r="L19" s="105">
        <v>2020630010119</v>
      </c>
      <c r="M19" s="257"/>
      <c r="N19" s="113" t="s">
        <v>89</v>
      </c>
      <c r="O19" s="56" t="s">
        <v>281</v>
      </c>
      <c r="P19" s="50">
        <v>28</v>
      </c>
      <c r="Q19" s="50">
        <v>28</v>
      </c>
      <c r="R19" s="50">
        <v>28</v>
      </c>
      <c r="S19" s="98">
        <f t="shared" si="0"/>
        <v>1</v>
      </c>
      <c r="T19" s="111" t="s">
        <v>187</v>
      </c>
      <c r="U19" s="109" t="s">
        <v>337</v>
      </c>
      <c r="V19" s="54" t="s">
        <v>247</v>
      </c>
      <c r="W19" s="179">
        <v>2516425054</v>
      </c>
      <c r="X19" s="179">
        <v>2516425054</v>
      </c>
      <c r="Y19" s="176">
        <f t="shared" si="1"/>
        <v>1</v>
      </c>
      <c r="Z19" s="93" t="s">
        <v>430</v>
      </c>
      <c r="AA19" s="92" t="s">
        <v>429</v>
      </c>
      <c r="AB19" s="189" t="s">
        <v>414</v>
      </c>
      <c r="AC19" s="55" t="s">
        <v>190</v>
      </c>
      <c r="AD19" s="47"/>
    </row>
    <row r="20" spans="1:31" s="22" customFormat="1" ht="99" customHeight="1" x14ac:dyDescent="0.25">
      <c r="A20" s="78" t="s">
        <v>80</v>
      </c>
      <c r="B20" s="36" t="s">
        <v>81</v>
      </c>
      <c r="C20" s="24" t="s">
        <v>33</v>
      </c>
      <c r="D20" s="24" t="s">
        <v>34</v>
      </c>
      <c r="E20" s="26">
        <v>1.0728</v>
      </c>
      <c r="F20" s="27">
        <v>1</v>
      </c>
      <c r="G20" s="24" t="s">
        <v>35</v>
      </c>
      <c r="H20" s="24" t="s">
        <v>40</v>
      </c>
      <c r="I20" s="24" t="s">
        <v>41</v>
      </c>
      <c r="J20" s="24">
        <v>48</v>
      </c>
      <c r="K20" s="61">
        <v>48</v>
      </c>
      <c r="L20" s="105">
        <v>2020630010119</v>
      </c>
      <c r="M20" s="257"/>
      <c r="N20" s="113" t="s">
        <v>89</v>
      </c>
      <c r="O20" s="56" t="s">
        <v>282</v>
      </c>
      <c r="P20" s="50">
        <v>1</v>
      </c>
      <c r="Q20" s="50">
        <v>1</v>
      </c>
      <c r="R20" s="50">
        <v>0</v>
      </c>
      <c r="S20" s="98">
        <f t="shared" si="0"/>
        <v>0</v>
      </c>
      <c r="T20" s="111" t="s">
        <v>187</v>
      </c>
      <c r="U20" s="100" t="s">
        <v>251</v>
      </c>
      <c r="V20" s="54" t="s">
        <v>192</v>
      </c>
      <c r="W20" s="93">
        <v>5000000</v>
      </c>
      <c r="X20" s="65">
        <v>0</v>
      </c>
      <c r="Y20" s="176">
        <f t="shared" si="1"/>
        <v>0</v>
      </c>
      <c r="Z20" s="93" t="s">
        <v>456</v>
      </c>
      <c r="AA20" s="93" t="s">
        <v>455</v>
      </c>
      <c r="AB20" s="189" t="s">
        <v>458</v>
      </c>
      <c r="AC20" s="55" t="s">
        <v>190</v>
      </c>
      <c r="AE20" s="48"/>
    </row>
    <row r="21" spans="1:31" s="22" customFormat="1" ht="83.25" customHeight="1" x14ac:dyDescent="0.25">
      <c r="A21" s="78" t="s">
        <v>80</v>
      </c>
      <c r="B21" s="36" t="s">
        <v>81</v>
      </c>
      <c r="C21" s="24" t="s">
        <v>33</v>
      </c>
      <c r="D21" s="24" t="s">
        <v>34</v>
      </c>
      <c r="E21" s="26">
        <v>1.0728</v>
      </c>
      <c r="F21" s="27">
        <v>1</v>
      </c>
      <c r="G21" s="24" t="s">
        <v>35</v>
      </c>
      <c r="H21" s="24" t="s">
        <v>40</v>
      </c>
      <c r="I21" s="24" t="s">
        <v>41</v>
      </c>
      <c r="J21" s="24">
        <v>48</v>
      </c>
      <c r="K21" s="61">
        <v>48</v>
      </c>
      <c r="L21" s="105">
        <v>2020630010119</v>
      </c>
      <c r="M21" s="257"/>
      <c r="N21" s="113" t="s">
        <v>89</v>
      </c>
      <c r="O21" s="56" t="s">
        <v>283</v>
      </c>
      <c r="P21" s="50">
        <v>1</v>
      </c>
      <c r="Q21" s="50">
        <v>1</v>
      </c>
      <c r="R21" s="50">
        <v>0</v>
      </c>
      <c r="S21" s="98">
        <f t="shared" si="0"/>
        <v>0</v>
      </c>
      <c r="T21" s="111" t="s">
        <v>187</v>
      </c>
      <c r="U21" s="100" t="s">
        <v>252</v>
      </c>
      <c r="V21" s="54" t="s">
        <v>192</v>
      </c>
      <c r="W21" s="93">
        <v>15000000</v>
      </c>
      <c r="X21" s="65">
        <v>0</v>
      </c>
      <c r="Y21" s="176">
        <f t="shared" si="1"/>
        <v>0</v>
      </c>
      <c r="Z21" s="93" t="s">
        <v>456</v>
      </c>
      <c r="AA21" s="93" t="s">
        <v>455</v>
      </c>
      <c r="AB21" s="189" t="s">
        <v>537</v>
      </c>
      <c r="AC21" s="55" t="s">
        <v>190</v>
      </c>
      <c r="AE21" s="49"/>
    </row>
    <row r="22" spans="1:31" s="22" customFormat="1" ht="70" customHeight="1" x14ac:dyDescent="0.25">
      <c r="A22" s="78" t="s">
        <v>80</v>
      </c>
      <c r="B22" s="36" t="s">
        <v>81</v>
      </c>
      <c r="C22" s="24" t="s">
        <v>33</v>
      </c>
      <c r="D22" s="24" t="s">
        <v>34</v>
      </c>
      <c r="E22" s="26">
        <v>1.0728</v>
      </c>
      <c r="F22" s="27">
        <v>1</v>
      </c>
      <c r="G22" s="24" t="s">
        <v>35</v>
      </c>
      <c r="H22" s="24" t="s">
        <v>40</v>
      </c>
      <c r="I22" s="24" t="s">
        <v>41</v>
      </c>
      <c r="J22" s="24">
        <v>48</v>
      </c>
      <c r="K22" s="61">
        <v>48</v>
      </c>
      <c r="L22" s="105">
        <v>2020630010119</v>
      </c>
      <c r="M22" s="257"/>
      <c r="N22" s="113" t="s">
        <v>89</v>
      </c>
      <c r="O22" s="56" t="s">
        <v>284</v>
      </c>
      <c r="P22" s="51">
        <v>1</v>
      </c>
      <c r="Q22" s="51">
        <v>1</v>
      </c>
      <c r="R22" s="51">
        <v>1</v>
      </c>
      <c r="S22" s="98">
        <f t="shared" si="0"/>
        <v>1</v>
      </c>
      <c r="T22" s="111" t="s">
        <v>187</v>
      </c>
      <c r="U22" s="100" t="s">
        <v>250</v>
      </c>
      <c r="V22" s="54" t="s">
        <v>192</v>
      </c>
      <c r="W22" s="93">
        <v>38700000</v>
      </c>
      <c r="X22" s="93">
        <v>266666</v>
      </c>
      <c r="Y22" s="176">
        <f t="shared" si="1"/>
        <v>6.890594315245478E-3</v>
      </c>
      <c r="Z22" s="93" t="s">
        <v>430</v>
      </c>
      <c r="AA22" s="92" t="s">
        <v>429</v>
      </c>
      <c r="AB22" s="189" t="s">
        <v>538</v>
      </c>
      <c r="AC22" s="55" t="s">
        <v>190</v>
      </c>
      <c r="AE22" s="49"/>
    </row>
    <row r="23" spans="1:31" s="22" customFormat="1" ht="70" customHeight="1" x14ac:dyDescent="0.25">
      <c r="A23" s="78" t="s">
        <v>80</v>
      </c>
      <c r="B23" s="36" t="s">
        <v>81</v>
      </c>
      <c r="C23" s="24" t="s">
        <v>33</v>
      </c>
      <c r="D23" s="24" t="s">
        <v>34</v>
      </c>
      <c r="E23" s="26">
        <v>1.0728</v>
      </c>
      <c r="F23" s="27">
        <v>1</v>
      </c>
      <c r="G23" s="24" t="s">
        <v>35</v>
      </c>
      <c r="H23" s="24" t="s">
        <v>40</v>
      </c>
      <c r="I23" s="24" t="s">
        <v>41</v>
      </c>
      <c r="J23" s="24">
        <v>48</v>
      </c>
      <c r="K23" s="61">
        <v>48</v>
      </c>
      <c r="L23" s="105">
        <v>2020630010119</v>
      </c>
      <c r="M23" s="257"/>
      <c r="N23" s="113" t="s">
        <v>89</v>
      </c>
      <c r="O23" s="56" t="s">
        <v>210</v>
      </c>
      <c r="P23" s="51">
        <v>1</v>
      </c>
      <c r="Q23" s="51">
        <v>1</v>
      </c>
      <c r="R23" s="51">
        <v>0</v>
      </c>
      <c r="S23" s="98">
        <f t="shared" si="0"/>
        <v>0</v>
      </c>
      <c r="T23" s="111" t="s">
        <v>187</v>
      </c>
      <c r="U23" s="100" t="s">
        <v>208</v>
      </c>
      <c r="V23" s="54" t="s">
        <v>192</v>
      </c>
      <c r="W23" s="93">
        <v>0</v>
      </c>
      <c r="X23" s="65">
        <v>0</v>
      </c>
      <c r="Y23" s="176">
        <v>0</v>
      </c>
      <c r="Z23" s="93" t="s">
        <v>456</v>
      </c>
      <c r="AA23" s="93" t="s">
        <v>455</v>
      </c>
      <c r="AB23" s="189" t="s">
        <v>415</v>
      </c>
      <c r="AC23" s="55" t="s">
        <v>190</v>
      </c>
    </row>
    <row r="24" spans="1:31" s="22" customFormat="1" ht="70" customHeight="1" x14ac:dyDescent="0.25">
      <c r="A24" s="78" t="s">
        <v>80</v>
      </c>
      <c r="B24" s="36" t="s">
        <v>81</v>
      </c>
      <c r="C24" s="24" t="s">
        <v>33</v>
      </c>
      <c r="D24" s="24" t="s">
        <v>34</v>
      </c>
      <c r="E24" s="26">
        <v>1.0728</v>
      </c>
      <c r="F24" s="27">
        <v>1</v>
      </c>
      <c r="G24" s="24" t="s">
        <v>35</v>
      </c>
      <c r="H24" s="24" t="s">
        <v>40</v>
      </c>
      <c r="I24" s="24" t="s">
        <v>41</v>
      </c>
      <c r="J24" s="24">
        <v>48</v>
      </c>
      <c r="K24" s="61">
        <v>48</v>
      </c>
      <c r="L24" s="105">
        <v>2020630010119</v>
      </c>
      <c r="M24" s="257"/>
      <c r="N24" s="113" t="s">
        <v>89</v>
      </c>
      <c r="O24" s="56" t="s">
        <v>387</v>
      </c>
      <c r="P24" s="50">
        <v>1</v>
      </c>
      <c r="Q24" s="50">
        <v>1</v>
      </c>
      <c r="R24" s="50">
        <v>0</v>
      </c>
      <c r="S24" s="98">
        <f t="shared" si="0"/>
        <v>0</v>
      </c>
      <c r="T24" s="111" t="s">
        <v>187</v>
      </c>
      <c r="U24" s="100" t="s">
        <v>253</v>
      </c>
      <c r="V24" s="54" t="s">
        <v>192</v>
      </c>
      <c r="W24" s="93">
        <v>51816000</v>
      </c>
      <c r="X24" s="65">
        <v>0</v>
      </c>
      <c r="Y24" s="176">
        <f t="shared" si="1"/>
        <v>0</v>
      </c>
      <c r="Z24" s="93" t="s">
        <v>456</v>
      </c>
      <c r="AA24" s="93" t="s">
        <v>455</v>
      </c>
      <c r="AB24" s="190" t="s">
        <v>539</v>
      </c>
      <c r="AC24" s="55" t="s">
        <v>190</v>
      </c>
    </row>
    <row r="25" spans="1:31" s="22" customFormat="1" ht="70" customHeight="1" x14ac:dyDescent="0.25">
      <c r="A25" s="78" t="s">
        <v>80</v>
      </c>
      <c r="B25" s="36" t="s">
        <v>81</v>
      </c>
      <c r="C25" s="24" t="s">
        <v>33</v>
      </c>
      <c r="D25" s="24" t="s">
        <v>34</v>
      </c>
      <c r="E25" s="26">
        <v>1.0728</v>
      </c>
      <c r="F25" s="27">
        <v>1</v>
      </c>
      <c r="G25" s="24" t="s">
        <v>35</v>
      </c>
      <c r="H25" s="24" t="s">
        <v>40</v>
      </c>
      <c r="I25" s="24" t="s">
        <v>41</v>
      </c>
      <c r="J25" s="24">
        <v>48</v>
      </c>
      <c r="K25" s="61">
        <v>48</v>
      </c>
      <c r="L25" s="105">
        <v>2020630010119</v>
      </c>
      <c r="M25" s="257"/>
      <c r="N25" s="113" t="s">
        <v>89</v>
      </c>
      <c r="O25" s="56" t="s">
        <v>209</v>
      </c>
      <c r="P25" s="50">
        <v>1</v>
      </c>
      <c r="Q25" s="50">
        <v>1</v>
      </c>
      <c r="R25" s="50">
        <v>0</v>
      </c>
      <c r="S25" s="98">
        <f t="shared" si="0"/>
        <v>0</v>
      </c>
      <c r="T25" s="111" t="s">
        <v>187</v>
      </c>
      <c r="U25" s="100" t="s">
        <v>208</v>
      </c>
      <c r="V25" s="54" t="s">
        <v>192</v>
      </c>
      <c r="W25" s="93">
        <v>0</v>
      </c>
      <c r="X25" s="65">
        <v>0</v>
      </c>
      <c r="Y25" s="176">
        <v>0</v>
      </c>
      <c r="Z25" s="93" t="s">
        <v>456</v>
      </c>
      <c r="AA25" s="93" t="s">
        <v>455</v>
      </c>
      <c r="AB25" s="189" t="s">
        <v>416</v>
      </c>
      <c r="AC25" s="55" t="s">
        <v>190</v>
      </c>
    </row>
    <row r="26" spans="1:31" s="22" customFormat="1" ht="83.25" customHeight="1" x14ac:dyDescent="0.25">
      <c r="A26" s="78" t="s">
        <v>80</v>
      </c>
      <c r="B26" s="36" t="s">
        <v>81</v>
      </c>
      <c r="C26" s="24" t="s">
        <v>33</v>
      </c>
      <c r="D26" s="24" t="s">
        <v>34</v>
      </c>
      <c r="E26" s="26">
        <v>1.0728</v>
      </c>
      <c r="F26" s="27">
        <v>1</v>
      </c>
      <c r="G26" s="24" t="s">
        <v>35</v>
      </c>
      <c r="H26" s="24" t="s">
        <v>40</v>
      </c>
      <c r="I26" s="24" t="s">
        <v>41</v>
      </c>
      <c r="J26" s="24">
        <v>48</v>
      </c>
      <c r="K26" s="61">
        <v>48</v>
      </c>
      <c r="L26" s="105">
        <v>2020630010119</v>
      </c>
      <c r="M26" s="257"/>
      <c r="N26" s="113" t="s">
        <v>89</v>
      </c>
      <c r="O26" s="56" t="s">
        <v>285</v>
      </c>
      <c r="P26" s="50">
        <v>1</v>
      </c>
      <c r="Q26" s="50">
        <v>1</v>
      </c>
      <c r="R26" s="50">
        <v>1</v>
      </c>
      <c r="S26" s="98">
        <f t="shared" si="0"/>
        <v>1</v>
      </c>
      <c r="T26" s="111" t="s">
        <v>187</v>
      </c>
      <c r="U26" s="100" t="s">
        <v>251</v>
      </c>
      <c r="V26" s="54" t="s">
        <v>192</v>
      </c>
      <c r="W26" s="93">
        <v>65781280</v>
      </c>
      <c r="X26" s="65">
        <v>0</v>
      </c>
      <c r="Y26" s="176">
        <f t="shared" si="1"/>
        <v>0</v>
      </c>
      <c r="Z26" s="93" t="s">
        <v>430</v>
      </c>
      <c r="AA26" s="92" t="s">
        <v>429</v>
      </c>
      <c r="AB26" s="189" t="s">
        <v>417</v>
      </c>
      <c r="AC26" s="55" t="s">
        <v>190</v>
      </c>
    </row>
    <row r="27" spans="1:31" s="22" customFormat="1" ht="104.25" customHeight="1" x14ac:dyDescent="0.25">
      <c r="A27" s="78" t="s">
        <v>80</v>
      </c>
      <c r="B27" s="36" t="s">
        <v>81</v>
      </c>
      <c r="C27" s="24" t="s">
        <v>33</v>
      </c>
      <c r="D27" s="24" t="s">
        <v>34</v>
      </c>
      <c r="E27" s="26">
        <v>1.0728</v>
      </c>
      <c r="F27" s="27">
        <v>1</v>
      </c>
      <c r="G27" s="24" t="s">
        <v>35</v>
      </c>
      <c r="H27" s="24" t="s">
        <v>40</v>
      </c>
      <c r="I27" s="24" t="s">
        <v>41</v>
      </c>
      <c r="J27" s="24">
        <v>48</v>
      </c>
      <c r="K27" s="61">
        <v>48</v>
      </c>
      <c r="L27" s="105">
        <v>2020630010119</v>
      </c>
      <c r="M27" s="257"/>
      <c r="N27" s="113" t="s">
        <v>89</v>
      </c>
      <c r="O27" s="56" t="s">
        <v>388</v>
      </c>
      <c r="P27" s="50">
        <v>1</v>
      </c>
      <c r="Q27" s="50">
        <v>1</v>
      </c>
      <c r="R27" s="50">
        <v>0</v>
      </c>
      <c r="S27" s="98">
        <f t="shared" si="0"/>
        <v>0</v>
      </c>
      <c r="T27" s="111" t="s">
        <v>187</v>
      </c>
      <c r="U27" s="109" t="s">
        <v>337</v>
      </c>
      <c r="V27" s="54" t="s">
        <v>247</v>
      </c>
      <c r="W27" s="93">
        <v>8000000</v>
      </c>
      <c r="X27" s="65">
        <v>0</v>
      </c>
      <c r="Y27" s="176">
        <f t="shared" si="1"/>
        <v>0</v>
      </c>
      <c r="Z27" s="93" t="s">
        <v>430</v>
      </c>
      <c r="AA27" s="92" t="s">
        <v>429</v>
      </c>
      <c r="AB27" s="189" t="s">
        <v>418</v>
      </c>
      <c r="AC27" s="55" t="s">
        <v>190</v>
      </c>
    </row>
    <row r="28" spans="1:31" s="22" customFormat="1" ht="155.25" customHeight="1" x14ac:dyDescent="0.25">
      <c r="A28" s="78" t="s">
        <v>80</v>
      </c>
      <c r="B28" s="36" t="s">
        <v>81</v>
      </c>
      <c r="C28" s="24" t="s">
        <v>33</v>
      </c>
      <c r="D28" s="24" t="s">
        <v>34</v>
      </c>
      <c r="E28" s="26">
        <v>1.0728</v>
      </c>
      <c r="F28" s="27">
        <v>1</v>
      </c>
      <c r="G28" s="24" t="s">
        <v>35</v>
      </c>
      <c r="H28" s="24" t="s">
        <v>40</v>
      </c>
      <c r="I28" s="24" t="s">
        <v>41</v>
      </c>
      <c r="J28" s="24">
        <v>48</v>
      </c>
      <c r="K28" s="61">
        <v>48</v>
      </c>
      <c r="L28" s="105">
        <v>2020630010119</v>
      </c>
      <c r="M28" s="257"/>
      <c r="N28" s="113" t="s">
        <v>89</v>
      </c>
      <c r="O28" s="56" t="s">
        <v>286</v>
      </c>
      <c r="P28" s="50">
        <v>2</v>
      </c>
      <c r="Q28" s="50">
        <v>2</v>
      </c>
      <c r="R28" s="50">
        <v>2</v>
      </c>
      <c r="S28" s="98">
        <f t="shared" si="0"/>
        <v>1</v>
      </c>
      <c r="T28" s="111" t="s">
        <v>187</v>
      </c>
      <c r="U28" s="109" t="s">
        <v>338</v>
      </c>
      <c r="V28" s="64" t="s">
        <v>339</v>
      </c>
      <c r="W28" s="93">
        <v>500000</v>
      </c>
      <c r="X28" s="65">
        <v>0</v>
      </c>
      <c r="Y28" s="176">
        <f t="shared" si="1"/>
        <v>0</v>
      </c>
      <c r="Z28" s="93" t="s">
        <v>430</v>
      </c>
      <c r="AA28" s="92" t="s">
        <v>429</v>
      </c>
      <c r="AB28" s="189" t="s">
        <v>419</v>
      </c>
      <c r="AC28" s="55" t="s">
        <v>190</v>
      </c>
    </row>
    <row r="29" spans="1:31" s="22" customFormat="1" ht="144.75" customHeight="1" x14ac:dyDescent="0.25">
      <c r="A29" s="78" t="s">
        <v>80</v>
      </c>
      <c r="B29" s="36" t="s">
        <v>81</v>
      </c>
      <c r="C29" s="24" t="s">
        <v>33</v>
      </c>
      <c r="D29" s="24" t="s">
        <v>34</v>
      </c>
      <c r="E29" s="26">
        <v>1.0728</v>
      </c>
      <c r="F29" s="27">
        <v>1</v>
      </c>
      <c r="G29" s="24" t="s">
        <v>35</v>
      </c>
      <c r="H29" s="24" t="s">
        <v>40</v>
      </c>
      <c r="I29" s="24" t="s">
        <v>41</v>
      </c>
      <c r="J29" s="24">
        <v>48</v>
      </c>
      <c r="K29" s="61">
        <v>48</v>
      </c>
      <c r="L29" s="105">
        <v>2020630010119</v>
      </c>
      <c r="M29" s="257"/>
      <c r="N29" s="113" t="s">
        <v>89</v>
      </c>
      <c r="O29" s="56" t="s">
        <v>287</v>
      </c>
      <c r="P29" s="51">
        <v>1</v>
      </c>
      <c r="Q29" s="51">
        <v>1</v>
      </c>
      <c r="R29" s="51">
        <v>1</v>
      </c>
      <c r="S29" s="98">
        <f t="shared" si="0"/>
        <v>1</v>
      </c>
      <c r="T29" s="111" t="s">
        <v>187</v>
      </c>
      <c r="U29" s="109" t="s">
        <v>337</v>
      </c>
      <c r="V29" s="54" t="s">
        <v>247</v>
      </c>
      <c r="W29" s="93">
        <v>764000000</v>
      </c>
      <c r="X29" s="93">
        <v>764000000</v>
      </c>
      <c r="Y29" s="176">
        <f t="shared" si="1"/>
        <v>1</v>
      </c>
      <c r="Z29" s="93" t="s">
        <v>430</v>
      </c>
      <c r="AA29" s="92" t="s">
        <v>429</v>
      </c>
      <c r="AB29" s="189" t="s">
        <v>420</v>
      </c>
      <c r="AC29" s="55" t="s">
        <v>190</v>
      </c>
    </row>
    <row r="30" spans="1:31" s="22" customFormat="1" ht="75.75" customHeight="1" x14ac:dyDescent="0.25">
      <c r="A30" s="78" t="s">
        <v>80</v>
      </c>
      <c r="B30" s="36" t="s">
        <v>81</v>
      </c>
      <c r="C30" s="24" t="s">
        <v>33</v>
      </c>
      <c r="D30" s="24" t="s">
        <v>34</v>
      </c>
      <c r="E30" s="26">
        <v>1.0728</v>
      </c>
      <c r="F30" s="27">
        <v>1</v>
      </c>
      <c r="G30" s="24" t="s">
        <v>35</v>
      </c>
      <c r="H30" s="24" t="s">
        <v>40</v>
      </c>
      <c r="I30" s="24" t="s">
        <v>41</v>
      </c>
      <c r="J30" s="24">
        <v>48</v>
      </c>
      <c r="K30" s="61">
        <v>48</v>
      </c>
      <c r="L30" s="105">
        <v>2020630010119</v>
      </c>
      <c r="M30" s="257"/>
      <c r="N30" s="113" t="s">
        <v>89</v>
      </c>
      <c r="O30" s="56" t="s">
        <v>90</v>
      </c>
      <c r="P30" s="50">
        <v>28</v>
      </c>
      <c r="Q30" s="50">
        <v>28</v>
      </c>
      <c r="R30" s="50">
        <v>28</v>
      </c>
      <c r="S30" s="98">
        <f t="shared" si="0"/>
        <v>1</v>
      </c>
      <c r="T30" s="111" t="s">
        <v>187</v>
      </c>
      <c r="U30" s="109" t="s">
        <v>337</v>
      </c>
      <c r="V30" s="54" t="s">
        <v>247</v>
      </c>
      <c r="W30" s="93">
        <v>0</v>
      </c>
      <c r="X30" s="65">
        <v>0</v>
      </c>
      <c r="Y30" s="176">
        <v>0</v>
      </c>
      <c r="Z30" s="93" t="s">
        <v>430</v>
      </c>
      <c r="AA30" s="92" t="s">
        <v>429</v>
      </c>
      <c r="AB30" s="189" t="s">
        <v>457</v>
      </c>
      <c r="AC30" s="55" t="s">
        <v>190</v>
      </c>
    </row>
    <row r="31" spans="1:31" s="45" customFormat="1" ht="88.5" customHeight="1" x14ac:dyDescent="0.25">
      <c r="A31" s="78" t="s">
        <v>80</v>
      </c>
      <c r="B31" s="36" t="s">
        <v>81</v>
      </c>
      <c r="C31" s="24" t="s">
        <v>33</v>
      </c>
      <c r="D31" s="24" t="s">
        <v>34</v>
      </c>
      <c r="E31" s="26">
        <v>1.0728</v>
      </c>
      <c r="F31" s="27">
        <v>1</v>
      </c>
      <c r="G31" s="24" t="s">
        <v>35</v>
      </c>
      <c r="H31" s="24" t="s">
        <v>40</v>
      </c>
      <c r="I31" s="24" t="s">
        <v>41</v>
      </c>
      <c r="J31" s="24">
        <v>48</v>
      </c>
      <c r="K31" s="61">
        <v>48</v>
      </c>
      <c r="L31" s="105">
        <v>2020630010119</v>
      </c>
      <c r="M31" s="257"/>
      <c r="N31" s="113" t="s">
        <v>89</v>
      </c>
      <c r="O31" s="56" t="s">
        <v>290</v>
      </c>
      <c r="P31" s="50">
        <v>1</v>
      </c>
      <c r="Q31" s="50">
        <v>1</v>
      </c>
      <c r="R31" s="50">
        <v>0</v>
      </c>
      <c r="S31" s="98">
        <f t="shared" si="0"/>
        <v>0</v>
      </c>
      <c r="T31" s="111" t="s">
        <v>187</v>
      </c>
      <c r="U31" s="109" t="s">
        <v>337</v>
      </c>
      <c r="V31" s="54" t="s">
        <v>247</v>
      </c>
      <c r="W31" s="93">
        <v>0</v>
      </c>
      <c r="X31" s="65">
        <v>0</v>
      </c>
      <c r="Y31" s="176">
        <v>0</v>
      </c>
      <c r="Z31" s="93" t="s">
        <v>456</v>
      </c>
      <c r="AA31" s="93" t="s">
        <v>455</v>
      </c>
      <c r="AB31" s="189" t="s">
        <v>458</v>
      </c>
      <c r="AC31" s="55" t="s">
        <v>190</v>
      </c>
    </row>
    <row r="32" spans="1:31" s="45" customFormat="1" ht="94.5" customHeight="1" x14ac:dyDescent="0.25">
      <c r="A32" s="78" t="s">
        <v>80</v>
      </c>
      <c r="B32" s="36" t="s">
        <v>81</v>
      </c>
      <c r="C32" s="24" t="s">
        <v>33</v>
      </c>
      <c r="D32" s="24" t="s">
        <v>34</v>
      </c>
      <c r="E32" s="26">
        <v>1.0728</v>
      </c>
      <c r="F32" s="27">
        <v>1</v>
      </c>
      <c r="G32" s="24" t="s">
        <v>35</v>
      </c>
      <c r="H32" s="24" t="s">
        <v>40</v>
      </c>
      <c r="I32" s="24" t="s">
        <v>41</v>
      </c>
      <c r="J32" s="24">
        <v>48</v>
      </c>
      <c r="K32" s="61">
        <v>48</v>
      </c>
      <c r="L32" s="105">
        <v>2020630010119</v>
      </c>
      <c r="M32" s="257"/>
      <c r="N32" s="113" t="s">
        <v>89</v>
      </c>
      <c r="O32" s="56" t="s">
        <v>289</v>
      </c>
      <c r="P32" s="50">
        <v>1</v>
      </c>
      <c r="Q32" s="50">
        <v>1</v>
      </c>
      <c r="R32" s="50">
        <v>0</v>
      </c>
      <c r="S32" s="98">
        <f t="shared" si="0"/>
        <v>0</v>
      </c>
      <c r="T32" s="111" t="s">
        <v>187</v>
      </c>
      <c r="U32" s="120" t="s">
        <v>249</v>
      </c>
      <c r="V32" s="54" t="s">
        <v>248</v>
      </c>
      <c r="W32" s="93">
        <v>176000000</v>
      </c>
      <c r="X32" s="65">
        <v>0</v>
      </c>
      <c r="Y32" s="176">
        <f t="shared" si="1"/>
        <v>0</v>
      </c>
      <c r="Z32" s="93" t="s">
        <v>456</v>
      </c>
      <c r="AA32" s="93" t="s">
        <v>455</v>
      </c>
      <c r="AB32" s="190" t="s">
        <v>539</v>
      </c>
      <c r="AC32" s="55" t="s">
        <v>190</v>
      </c>
    </row>
    <row r="33" spans="1:29" s="45" customFormat="1" ht="114.75" customHeight="1" x14ac:dyDescent="0.25">
      <c r="A33" s="78" t="s">
        <v>80</v>
      </c>
      <c r="B33" s="36" t="s">
        <v>81</v>
      </c>
      <c r="C33" s="24" t="s">
        <v>33</v>
      </c>
      <c r="D33" s="24" t="s">
        <v>34</v>
      </c>
      <c r="E33" s="26">
        <v>1.0728</v>
      </c>
      <c r="F33" s="27">
        <v>1</v>
      </c>
      <c r="G33" s="24" t="s">
        <v>35</v>
      </c>
      <c r="H33" s="24" t="s">
        <v>40</v>
      </c>
      <c r="I33" s="24" t="s">
        <v>41</v>
      </c>
      <c r="J33" s="24">
        <v>48</v>
      </c>
      <c r="K33" s="61">
        <v>48</v>
      </c>
      <c r="L33" s="105">
        <v>2020630010119</v>
      </c>
      <c r="M33" s="257"/>
      <c r="N33" s="113" t="s">
        <v>89</v>
      </c>
      <c r="O33" s="56" t="s">
        <v>288</v>
      </c>
      <c r="P33" s="50">
        <v>1</v>
      </c>
      <c r="Q33" s="50">
        <v>1</v>
      </c>
      <c r="R33" s="50">
        <v>1</v>
      </c>
      <c r="S33" s="98">
        <f t="shared" si="0"/>
        <v>1</v>
      </c>
      <c r="T33" s="111" t="s">
        <v>187</v>
      </c>
      <c r="U33" s="109" t="s">
        <v>337</v>
      </c>
      <c r="V33" s="54" t="s">
        <v>247</v>
      </c>
      <c r="W33" s="93">
        <v>0</v>
      </c>
      <c r="X33" s="65">
        <v>0</v>
      </c>
      <c r="Y33" s="176">
        <v>0</v>
      </c>
      <c r="Z33" s="93" t="s">
        <v>430</v>
      </c>
      <c r="AA33" s="92" t="s">
        <v>429</v>
      </c>
      <c r="AB33" s="189" t="s">
        <v>440</v>
      </c>
      <c r="AC33" s="55" t="s">
        <v>190</v>
      </c>
    </row>
    <row r="34" spans="1:29" s="45" customFormat="1" ht="79.5" customHeight="1" thickBot="1" x14ac:dyDescent="0.3">
      <c r="A34" s="78" t="s">
        <v>80</v>
      </c>
      <c r="B34" s="36" t="s">
        <v>81</v>
      </c>
      <c r="C34" s="24" t="s">
        <v>33</v>
      </c>
      <c r="D34" s="24" t="s">
        <v>34</v>
      </c>
      <c r="E34" s="26">
        <v>1.0728</v>
      </c>
      <c r="F34" s="27">
        <v>1</v>
      </c>
      <c r="G34" s="24" t="s">
        <v>35</v>
      </c>
      <c r="H34" s="24" t="s">
        <v>40</v>
      </c>
      <c r="I34" s="24" t="s">
        <v>41</v>
      </c>
      <c r="J34" s="24">
        <v>48</v>
      </c>
      <c r="K34" s="61">
        <v>48</v>
      </c>
      <c r="L34" s="105">
        <v>2020630010119</v>
      </c>
      <c r="M34" s="243"/>
      <c r="N34" s="113" t="s">
        <v>89</v>
      </c>
      <c r="O34" s="56" t="s">
        <v>254</v>
      </c>
      <c r="P34" s="50">
        <v>1</v>
      </c>
      <c r="Q34" s="50">
        <v>1</v>
      </c>
      <c r="R34" s="50">
        <v>0</v>
      </c>
      <c r="S34" s="98">
        <f t="shared" si="0"/>
        <v>0</v>
      </c>
      <c r="T34" s="112" t="s">
        <v>187</v>
      </c>
      <c r="U34" s="109" t="s">
        <v>337</v>
      </c>
      <c r="V34" s="54" t="s">
        <v>247</v>
      </c>
      <c r="W34" s="93">
        <v>0</v>
      </c>
      <c r="X34" s="65">
        <v>0</v>
      </c>
      <c r="Y34" s="176">
        <v>0</v>
      </c>
      <c r="Z34" s="93" t="s">
        <v>456</v>
      </c>
      <c r="AA34" s="93" t="s">
        <v>455</v>
      </c>
      <c r="AB34" s="189" t="s">
        <v>458</v>
      </c>
      <c r="AC34" s="55" t="s">
        <v>190</v>
      </c>
    </row>
    <row r="35" spans="1:29" s="22" customFormat="1" ht="109.5" customHeight="1" thickBot="1" x14ac:dyDescent="0.3">
      <c r="A35" s="71" t="s">
        <v>80</v>
      </c>
      <c r="B35" s="36" t="s">
        <v>81</v>
      </c>
      <c r="C35" s="24" t="s">
        <v>33</v>
      </c>
      <c r="D35" s="25" t="s">
        <v>34</v>
      </c>
      <c r="E35" s="26">
        <v>1.0728</v>
      </c>
      <c r="F35" s="27">
        <v>1</v>
      </c>
      <c r="G35" s="25" t="s">
        <v>35</v>
      </c>
      <c r="H35" s="25" t="s">
        <v>42</v>
      </c>
      <c r="I35" s="28" t="s">
        <v>43</v>
      </c>
      <c r="J35" s="24">
        <v>29</v>
      </c>
      <c r="K35" s="61">
        <v>29</v>
      </c>
      <c r="L35" s="105">
        <v>2020630010106</v>
      </c>
      <c r="M35" s="114" t="s">
        <v>91</v>
      </c>
      <c r="N35" s="113" t="s">
        <v>92</v>
      </c>
      <c r="O35" s="58" t="s">
        <v>324</v>
      </c>
      <c r="P35" s="50">
        <v>0</v>
      </c>
      <c r="Q35" s="50">
        <v>1</v>
      </c>
      <c r="R35" s="50">
        <v>1</v>
      </c>
      <c r="S35" s="98">
        <f t="shared" si="0"/>
        <v>1</v>
      </c>
      <c r="T35" s="114" t="s">
        <v>187</v>
      </c>
      <c r="U35" s="113" t="s">
        <v>188</v>
      </c>
      <c r="V35" s="50" t="s">
        <v>189</v>
      </c>
      <c r="W35" s="92">
        <v>103273485</v>
      </c>
      <c r="X35" s="65">
        <v>0</v>
      </c>
      <c r="Y35" s="176">
        <f t="shared" si="1"/>
        <v>0</v>
      </c>
      <c r="Z35" s="93" t="s">
        <v>456</v>
      </c>
      <c r="AA35" s="93" t="s">
        <v>455</v>
      </c>
      <c r="AB35" s="191" t="s">
        <v>559</v>
      </c>
      <c r="AC35" s="55" t="s">
        <v>190</v>
      </c>
    </row>
    <row r="36" spans="1:29" s="22" customFormat="1" ht="59.25" customHeight="1" x14ac:dyDescent="0.25">
      <c r="A36" s="78" t="s">
        <v>80</v>
      </c>
      <c r="B36" s="36" t="s">
        <v>81</v>
      </c>
      <c r="C36" s="24" t="s">
        <v>33</v>
      </c>
      <c r="D36" s="24" t="s">
        <v>34</v>
      </c>
      <c r="E36" s="26">
        <v>1.0728</v>
      </c>
      <c r="F36" s="27">
        <v>1</v>
      </c>
      <c r="G36" s="24" t="s">
        <v>35</v>
      </c>
      <c r="H36" s="24" t="s">
        <v>44</v>
      </c>
      <c r="I36" s="24" t="s">
        <v>45</v>
      </c>
      <c r="J36" s="24">
        <v>2800</v>
      </c>
      <c r="K36" s="61">
        <v>2800</v>
      </c>
      <c r="L36" s="105">
        <v>2020630010103</v>
      </c>
      <c r="M36" s="242" t="s">
        <v>93</v>
      </c>
      <c r="N36" s="115" t="s">
        <v>94</v>
      </c>
      <c r="O36" s="54" t="s">
        <v>95</v>
      </c>
      <c r="P36" s="50">
        <v>579</v>
      </c>
      <c r="Q36" s="50">
        <v>579</v>
      </c>
      <c r="R36" s="50">
        <v>585</v>
      </c>
      <c r="S36" s="98">
        <v>1</v>
      </c>
      <c r="T36" s="110" t="s">
        <v>187</v>
      </c>
      <c r="U36" s="113" t="s">
        <v>193</v>
      </c>
      <c r="V36" s="50" t="s">
        <v>192</v>
      </c>
      <c r="W36" s="93">
        <v>0</v>
      </c>
      <c r="X36" s="65">
        <v>0</v>
      </c>
      <c r="Y36" s="176">
        <v>0</v>
      </c>
      <c r="Z36" s="93" t="s">
        <v>431</v>
      </c>
      <c r="AA36" s="93" t="s">
        <v>429</v>
      </c>
      <c r="AB36" s="188" t="s">
        <v>463</v>
      </c>
      <c r="AC36" s="55" t="s">
        <v>194</v>
      </c>
    </row>
    <row r="37" spans="1:29" s="22" customFormat="1" ht="93.75" customHeight="1" x14ac:dyDescent="0.25">
      <c r="A37" s="78" t="s">
        <v>80</v>
      </c>
      <c r="B37" s="36" t="s">
        <v>81</v>
      </c>
      <c r="C37" s="24" t="s">
        <v>33</v>
      </c>
      <c r="D37" s="24" t="s">
        <v>34</v>
      </c>
      <c r="E37" s="26">
        <v>1.0728</v>
      </c>
      <c r="F37" s="27">
        <v>1</v>
      </c>
      <c r="G37" s="24" t="s">
        <v>35</v>
      </c>
      <c r="H37" s="24" t="s">
        <v>44</v>
      </c>
      <c r="I37" s="24" t="s">
        <v>45</v>
      </c>
      <c r="J37" s="24">
        <v>2800</v>
      </c>
      <c r="K37" s="61">
        <v>2800</v>
      </c>
      <c r="L37" s="105">
        <v>2020630010103</v>
      </c>
      <c r="M37" s="257"/>
      <c r="N37" s="115" t="s">
        <v>94</v>
      </c>
      <c r="O37" s="54" t="s">
        <v>211</v>
      </c>
      <c r="P37" s="50">
        <v>1</v>
      </c>
      <c r="Q37" s="50">
        <v>1</v>
      </c>
      <c r="R37" s="50">
        <v>0</v>
      </c>
      <c r="S37" s="98">
        <f t="shared" si="0"/>
        <v>0</v>
      </c>
      <c r="T37" s="111" t="s">
        <v>187</v>
      </c>
      <c r="U37" s="113" t="s">
        <v>193</v>
      </c>
      <c r="V37" s="50" t="s">
        <v>192</v>
      </c>
      <c r="W37" s="93">
        <v>12000000</v>
      </c>
      <c r="X37" s="65">
        <v>0</v>
      </c>
      <c r="Y37" s="176">
        <f>X37/W37</f>
        <v>0</v>
      </c>
      <c r="Z37" s="93" t="s">
        <v>430</v>
      </c>
      <c r="AA37" s="92" t="s">
        <v>429</v>
      </c>
      <c r="AB37" s="180" t="s">
        <v>442</v>
      </c>
      <c r="AC37" s="55" t="s">
        <v>186</v>
      </c>
    </row>
    <row r="38" spans="1:29" s="22" customFormat="1" ht="106.5" customHeight="1" thickBot="1" x14ac:dyDescent="0.3">
      <c r="A38" s="78" t="s">
        <v>80</v>
      </c>
      <c r="B38" s="36" t="s">
        <v>81</v>
      </c>
      <c r="C38" s="24" t="s">
        <v>33</v>
      </c>
      <c r="D38" s="24" t="s">
        <v>34</v>
      </c>
      <c r="E38" s="26">
        <v>1.0728</v>
      </c>
      <c r="F38" s="27">
        <v>1</v>
      </c>
      <c r="G38" s="24" t="s">
        <v>35</v>
      </c>
      <c r="H38" s="24" t="s">
        <v>44</v>
      </c>
      <c r="I38" s="24" t="s">
        <v>45</v>
      </c>
      <c r="J38" s="24">
        <v>2800</v>
      </c>
      <c r="K38" s="61">
        <v>2800</v>
      </c>
      <c r="L38" s="105">
        <v>2020630010103</v>
      </c>
      <c r="M38" s="243"/>
      <c r="N38" s="115" t="s">
        <v>94</v>
      </c>
      <c r="O38" s="54" t="s">
        <v>212</v>
      </c>
      <c r="P38" s="50">
        <v>1</v>
      </c>
      <c r="Q38" s="50">
        <v>1</v>
      </c>
      <c r="R38" s="50">
        <v>0</v>
      </c>
      <c r="S38" s="98">
        <f t="shared" si="0"/>
        <v>0</v>
      </c>
      <c r="T38" s="112" t="s">
        <v>187</v>
      </c>
      <c r="U38" s="113" t="s">
        <v>193</v>
      </c>
      <c r="V38" s="50" t="s">
        <v>192</v>
      </c>
      <c r="W38" s="93">
        <v>20448000</v>
      </c>
      <c r="X38" s="65">
        <v>0</v>
      </c>
      <c r="Y38" s="176">
        <f t="shared" si="1"/>
        <v>0</v>
      </c>
      <c r="Z38" s="93" t="s">
        <v>430</v>
      </c>
      <c r="AA38" s="92" t="s">
        <v>429</v>
      </c>
      <c r="AB38" s="180" t="s">
        <v>464</v>
      </c>
      <c r="AC38" s="55" t="s">
        <v>186</v>
      </c>
    </row>
    <row r="39" spans="1:29" s="22" customFormat="1" ht="129.75" customHeight="1" x14ac:dyDescent="0.25">
      <c r="A39" s="71" t="s">
        <v>80</v>
      </c>
      <c r="B39" s="36" t="s">
        <v>81</v>
      </c>
      <c r="C39" s="24" t="s">
        <v>33</v>
      </c>
      <c r="D39" s="25" t="s">
        <v>34</v>
      </c>
      <c r="E39" s="26">
        <v>1.0728</v>
      </c>
      <c r="F39" s="27">
        <v>1</v>
      </c>
      <c r="G39" s="25" t="s">
        <v>35</v>
      </c>
      <c r="H39" s="25" t="s">
        <v>44</v>
      </c>
      <c r="I39" s="28" t="s">
        <v>45</v>
      </c>
      <c r="J39" s="140">
        <v>11600</v>
      </c>
      <c r="K39" s="138">
        <v>11600</v>
      </c>
      <c r="L39" s="105">
        <v>2020630010102</v>
      </c>
      <c r="M39" s="242" t="s">
        <v>96</v>
      </c>
      <c r="N39" s="115" t="s">
        <v>94</v>
      </c>
      <c r="O39" s="54" t="s">
        <v>97</v>
      </c>
      <c r="P39" s="50">
        <v>3469</v>
      </c>
      <c r="Q39" s="50">
        <v>3469</v>
      </c>
      <c r="R39" s="50">
        <v>3699</v>
      </c>
      <c r="S39" s="98">
        <v>1</v>
      </c>
      <c r="T39" s="110" t="s">
        <v>187</v>
      </c>
      <c r="U39" s="100" t="s">
        <v>363</v>
      </c>
      <c r="V39" s="50" t="s">
        <v>192</v>
      </c>
      <c r="W39" s="93">
        <v>0</v>
      </c>
      <c r="X39" s="65">
        <v>0</v>
      </c>
      <c r="Y39" s="176">
        <v>0</v>
      </c>
      <c r="Z39" s="93" t="s">
        <v>432</v>
      </c>
      <c r="AA39" s="93" t="s">
        <v>429</v>
      </c>
      <c r="AB39" s="188" t="s">
        <v>465</v>
      </c>
      <c r="AC39" s="55" t="s">
        <v>243</v>
      </c>
    </row>
    <row r="40" spans="1:29" s="22" customFormat="1" ht="75.75" customHeight="1" thickBot="1" x14ac:dyDescent="0.3">
      <c r="A40" s="71" t="s">
        <v>80</v>
      </c>
      <c r="B40" s="36" t="s">
        <v>81</v>
      </c>
      <c r="C40" s="24" t="s">
        <v>33</v>
      </c>
      <c r="D40" s="25" t="s">
        <v>34</v>
      </c>
      <c r="E40" s="26">
        <v>1.0728</v>
      </c>
      <c r="F40" s="27">
        <v>1</v>
      </c>
      <c r="G40" s="25" t="s">
        <v>35</v>
      </c>
      <c r="H40" s="25" t="s">
        <v>44</v>
      </c>
      <c r="I40" s="28" t="s">
        <v>45</v>
      </c>
      <c r="J40" s="140">
        <v>11600</v>
      </c>
      <c r="K40" s="138">
        <v>11600</v>
      </c>
      <c r="L40" s="105">
        <v>2020630010102</v>
      </c>
      <c r="M40" s="243"/>
      <c r="N40" s="115" t="s">
        <v>94</v>
      </c>
      <c r="O40" s="54" t="s">
        <v>213</v>
      </c>
      <c r="P40" s="50">
        <v>1</v>
      </c>
      <c r="Q40" s="50">
        <v>1</v>
      </c>
      <c r="R40" s="50">
        <v>1</v>
      </c>
      <c r="S40" s="98">
        <f t="shared" si="0"/>
        <v>1</v>
      </c>
      <c r="T40" s="112" t="s">
        <v>187</v>
      </c>
      <c r="U40" s="113" t="s">
        <v>195</v>
      </c>
      <c r="V40" s="50" t="s">
        <v>192</v>
      </c>
      <c r="W40" s="93">
        <v>500000000</v>
      </c>
      <c r="X40" s="93">
        <v>441471303</v>
      </c>
      <c r="Y40" s="176">
        <f t="shared" si="1"/>
        <v>0.88294260599999996</v>
      </c>
      <c r="Z40" s="93" t="s">
        <v>433</v>
      </c>
      <c r="AA40" s="93" t="s">
        <v>427</v>
      </c>
      <c r="AB40" s="188" t="s">
        <v>466</v>
      </c>
      <c r="AC40" s="55" t="s">
        <v>194</v>
      </c>
    </row>
    <row r="41" spans="1:29" s="45" customFormat="1" ht="325" x14ac:dyDescent="0.25">
      <c r="A41" s="78" t="s">
        <v>80</v>
      </c>
      <c r="B41" s="36" t="s">
        <v>81</v>
      </c>
      <c r="C41" s="24" t="s">
        <v>33</v>
      </c>
      <c r="D41" s="24" t="s">
        <v>34</v>
      </c>
      <c r="E41" s="26">
        <v>1.0728</v>
      </c>
      <c r="F41" s="27">
        <v>1</v>
      </c>
      <c r="G41" s="24" t="s">
        <v>35</v>
      </c>
      <c r="H41" s="24" t="s">
        <v>44</v>
      </c>
      <c r="I41" s="24" t="s">
        <v>45</v>
      </c>
      <c r="J41" s="24">
        <v>9600</v>
      </c>
      <c r="K41" s="61">
        <v>9600</v>
      </c>
      <c r="L41" s="105">
        <v>2020630010101</v>
      </c>
      <c r="M41" s="242" t="s">
        <v>98</v>
      </c>
      <c r="N41" s="115" t="s">
        <v>99</v>
      </c>
      <c r="O41" s="54" t="s">
        <v>100</v>
      </c>
      <c r="P41" s="50">
        <v>990</v>
      </c>
      <c r="Q41" s="50">
        <v>990</v>
      </c>
      <c r="R41" s="50">
        <v>971</v>
      </c>
      <c r="S41" s="98">
        <f t="shared" si="0"/>
        <v>0.9808080808080808</v>
      </c>
      <c r="T41" s="110" t="s">
        <v>187</v>
      </c>
      <c r="U41" s="113"/>
      <c r="V41" s="50"/>
      <c r="W41" s="93">
        <v>0</v>
      </c>
      <c r="X41" s="65">
        <v>0</v>
      </c>
      <c r="Y41" s="176">
        <v>0</v>
      </c>
      <c r="Z41" s="93" t="s">
        <v>434</v>
      </c>
      <c r="AA41" s="93" t="s">
        <v>429</v>
      </c>
      <c r="AB41" s="188" t="s">
        <v>467</v>
      </c>
      <c r="AC41" s="55" t="s">
        <v>543</v>
      </c>
    </row>
    <row r="42" spans="1:29" s="22" customFormat="1" ht="74.25" customHeight="1" x14ac:dyDescent="0.25">
      <c r="A42" s="78" t="s">
        <v>80</v>
      </c>
      <c r="B42" s="36" t="s">
        <v>81</v>
      </c>
      <c r="C42" s="24" t="s">
        <v>33</v>
      </c>
      <c r="D42" s="24" t="s">
        <v>34</v>
      </c>
      <c r="E42" s="26">
        <v>1.0728</v>
      </c>
      <c r="F42" s="27">
        <v>1</v>
      </c>
      <c r="G42" s="24" t="s">
        <v>35</v>
      </c>
      <c r="H42" s="24" t="s">
        <v>44</v>
      </c>
      <c r="I42" s="24" t="s">
        <v>45</v>
      </c>
      <c r="J42" s="24">
        <v>9600</v>
      </c>
      <c r="K42" s="61">
        <v>9600</v>
      </c>
      <c r="L42" s="105">
        <v>2020630010101</v>
      </c>
      <c r="M42" s="257"/>
      <c r="N42" s="115" t="s">
        <v>332</v>
      </c>
      <c r="O42" s="54" t="s">
        <v>326</v>
      </c>
      <c r="P42" s="50">
        <v>0</v>
      </c>
      <c r="Q42" s="50">
        <v>1</v>
      </c>
      <c r="R42" s="50">
        <v>0</v>
      </c>
      <c r="S42" s="98">
        <f t="shared" si="0"/>
        <v>0</v>
      </c>
      <c r="T42" s="111" t="s">
        <v>187</v>
      </c>
      <c r="U42" s="113" t="s">
        <v>195</v>
      </c>
      <c r="V42" s="50" t="s">
        <v>192</v>
      </c>
      <c r="W42" s="93">
        <v>49000000</v>
      </c>
      <c r="X42" s="65">
        <v>0</v>
      </c>
      <c r="Y42" s="176">
        <f t="shared" si="1"/>
        <v>0</v>
      </c>
      <c r="Z42" s="93" t="s">
        <v>456</v>
      </c>
      <c r="AA42" s="93" t="s">
        <v>455</v>
      </c>
      <c r="AB42" s="188" t="s">
        <v>445</v>
      </c>
      <c r="AC42" s="55" t="s">
        <v>186</v>
      </c>
    </row>
    <row r="43" spans="1:29" s="22" customFormat="1" ht="89.25" customHeight="1" x14ac:dyDescent="0.25">
      <c r="A43" s="78" t="s">
        <v>80</v>
      </c>
      <c r="B43" s="36" t="s">
        <v>81</v>
      </c>
      <c r="C43" s="24" t="s">
        <v>33</v>
      </c>
      <c r="D43" s="24" t="s">
        <v>34</v>
      </c>
      <c r="E43" s="26">
        <v>1.0728</v>
      </c>
      <c r="F43" s="27">
        <v>1</v>
      </c>
      <c r="G43" s="24" t="s">
        <v>35</v>
      </c>
      <c r="H43" s="24" t="s">
        <v>44</v>
      </c>
      <c r="I43" s="24" t="s">
        <v>45</v>
      </c>
      <c r="J43" s="24">
        <v>9600</v>
      </c>
      <c r="K43" s="61">
        <v>9600</v>
      </c>
      <c r="L43" s="105">
        <v>2020630010101</v>
      </c>
      <c r="M43" s="257"/>
      <c r="N43" s="115" t="s">
        <v>333</v>
      </c>
      <c r="O43" s="54" t="s">
        <v>327</v>
      </c>
      <c r="P43" s="50">
        <v>1</v>
      </c>
      <c r="Q43" s="50">
        <v>1</v>
      </c>
      <c r="R43" s="50">
        <v>1</v>
      </c>
      <c r="S43" s="98">
        <f t="shared" si="0"/>
        <v>1</v>
      </c>
      <c r="T43" s="111" t="s">
        <v>187</v>
      </c>
      <c r="U43" s="113" t="s">
        <v>195</v>
      </c>
      <c r="V43" s="50" t="s">
        <v>192</v>
      </c>
      <c r="W43" s="93">
        <v>19000000</v>
      </c>
      <c r="X43" s="93">
        <v>13403340</v>
      </c>
      <c r="Y43" s="176">
        <f t="shared" si="1"/>
        <v>0.70543894736842105</v>
      </c>
      <c r="Z43" s="93" t="s">
        <v>430</v>
      </c>
      <c r="AA43" s="92" t="s">
        <v>429</v>
      </c>
      <c r="AB43" s="180" t="s">
        <v>469</v>
      </c>
      <c r="AC43" s="55" t="s">
        <v>186</v>
      </c>
    </row>
    <row r="44" spans="1:29" s="22" customFormat="1" ht="78" customHeight="1" x14ac:dyDescent="0.25">
      <c r="A44" s="78" t="s">
        <v>80</v>
      </c>
      <c r="B44" s="36" t="s">
        <v>81</v>
      </c>
      <c r="C44" s="24" t="s">
        <v>33</v>
      </c>
      <c r="D44" s="24" t="s">
        <v>34</v>
      </c>
      <c r="E44" s="26">
        <v>1.0728</v>
      </c>
      <c r="F44" s="27">
        <v>1</v>
      </c>
      <c r="G44" s="24" t="s">
        <v>35</v>
      </c>
      <c r="H44" s="24" t="s">
        <v>44</v>
      </c>
      <c r="I44" s="24" t="s">
        <v>45</v>
      </c>
      <c r="J44" s="24">
        <v>9600</v>
      </c>
      <c r="K44" s="61">
        <v>9600</v>
      </c>
      <c r="L44" s="105">
        <v>2020630010101</v>
      </c>
      <c r="M44" s="257"/>
      <c r="N44" s="115" t="s">
        <v>334</v>
      </c>
      <c r="O44" s="54" t="s">
        <v>292</v>
      </c>
      <c r="P44" s="50">
        <v>6</v>
      </c>
      <c r="Q44" s="50">
        <v>6</v>
      </c>
      <c r="R44" s="50">
        <v>6</v>
      </c>
      <c r="S44" s="98">
        <f t="shared" si="0"/>
        <v>1</v>
      </c>
      <c r="T44" s="111" t="s">
        <v>187</v>
      </c>
      <c r="U44" s="113" t="s">
        <v>195</v>
      </c>
      <c r="V44" s="50" t="s">
        <v>192</v>
      </c>
      <c r="W44" s="93">
        <v>532000000</v>
      </c>
      <c r="X44" s="65">
        <v>0</v>
      </c>
      <c r="Y44" s="176">
        <f t="shared" si="1"/>
        <v>0</v>
      </c>
      <c r="Z44" s="93" t="s">
        <v>430</v>
      </c>
      <c r="AA44" s="92" t="s">
        <v>429</v>
      </c>
      <c r="AB44" s="188" t="s">
        <v>468</v>
      </c>
      <c r="AC44" s="55" t="s">
        <v>186</v>
      </c>
    </row>
    <row r="45" spans="1:29" s="22" customFormat="1" ht="198" customHeight="1" thickBot="1" x14ac:dyDescent="0.3">
      <c r="A45" s="78" t="s">
        <v>80</v>
      </c>
      <c r="B45" s="36" t="s">
        <v>81</v>
      </c>
      <c r="C45" s="24" t="s">
        <v>33</v>
      </c>
      <c r="D45" s="24" t="s">
        <v>34</v>
      </c>
      <c r="E45" s="26">
        <v>1.0728</v>
      </c>
      <c r="F45" s="27">
        <v>1</v>
      </c>
      <c r="G45" s="24" t="s">
        <v>35</v>
      </c>
      <c r="H45" s="24" t="s">
        <v>44</v>
      </c>
      <c r="I45" s="24" t="s">
        <v>45</v>
      </c>
      <c r="J45" s="24">
        <v>9600</v>
      </c>
      <c r="K45" s="61">
        <v>9600</v>
      </c>
      <c r="L45" s="105">
        <v>2020630010101</v>
      </c>
      <c r="M45" s="243"/>
      <c r="N45" s="115" t="s">
        <v>335</v>
      </c>
      <c r="O45" s="54" t="s">
        <v>321</v>
      </c>
      <c r="P45" s="50">
        <v>7</v>
      </c>
      <c r="Q45" s="50">
        <v>7</v>
      </c>
      <c r="R45" s="50">
        <v>7</v>
      </c>
      <c r="S45" s="98">
        <f t="shared" si="0"/>
        <v>1</v>
      </c>
      <c r="T45" s="112" t="s">
        <v>187</v>
      </c>
      <c r="U45" s="100" t="s">
        <v>380</v>
      </c>
      <c r="V45" s="50" t="s">
        <v>376</v>
      </c>
      <c r="W45" s="93">
        <f>0+75000000</f>
        <v>75000000</v>
      </c>
      <c r="X45" s="93">
        <v>58387676</v>
      </c>
      <c r="Y45" s="176">
        <f t="shared" si="1"/>
        <v>0.77850234666666662</v>
      </c>
      <c r="Z45" s="93" t="s">
        <v>435</v>
      </c>
      <c r="AA45" s="92" t="s">
        <v>429</v>
      </c>
      <c r="AB45" s="180" t="s">
        <v>470</v>
      </c>
      <c r="AC45" s="55" t="s">
        <v>194</v>
      </c>
    </row>
    <row r="46" spans="1:29" s="22" customFormat="1" ht="178.5" customHeight="1" x14ac:dyDescent="0.25">
      <c r="A46" s="78" t="s">
        <v>80</v>
      </c>
      <c r="B46" s="36" t="s">
        <v>81</v>
      </c>
      <c r="C46" s="24" t="s">
        <v>33</v>
      </c>
      <c r="D46" s="43" t="s">
        <v>46</v>
      </c>
      <c r="E46" s="26">
        <v>0.185</v>
      </c>
      <c r="F46" s="27">
        <v>0.26</v>
      </c>
      <c r="G46" s="24" t="s">
        <v>35</v>
      </c>
      <c r="H46" s="24" t="s">
        <v>47</v>
      </c>
      <c r="I46" s="24" t="s">
        <v>41</v>
      </c>
      <c r="J46" s="34">
        <v>8</v>
      </c>
      <c r="K46" s="63">
        <v>16</v>
      </c>
      <c r="L46" s="105">
        <v>2020630010099</v>
      </c>
      <c r="M46" s="242" t="s">
        <v>101</v>
      </c>
      <c r="N46" s="115" t="s">
        <v>102</v>
      </c>
      <c r="O46" s="54" t="s">
        <v>103</v>
      </c>
      <c r="P46" s="50">
        <v>28</v>
      </c>
      <c r="Q46" s="50">
        <v>28</v>
      </c>
      <c r="R46" s="50">
        <v>28</v>
      </c>
      <c r="S46" s="98">
        <f t="shared" si="0"/>
        <v>1</v>
      </c>
      <c r="T46" s="110" t="s">
        <v>196</v>
      </c>
      <c r="U46" s="113"/>
      <c r="V46" s="50"/>
      <c r="W46" s="93">
        <v>0</v>
      </c>
      <c r="X46" s="65">
        <v>0</v>
      </c>
      <c r="Y46" s="176">
        <v>0</v>
      </c>
      <c r="Z46" s="93" t="s">
        <v>430</v>
      </c>
      <c r="AA46" s="92" t="s">
        <v>429</v>
      </c>
      <c r="AB46" s="188" t="s">
        <v>471</v>
      </c>
      <c r="AC46" s="55" t="s">
        <v>544</v>
      </c>
    </row>
    <row r="47" spans="1:29" s="22" customFormat="1" ht="124.5" customHeight="1" x14ac:dyDescent="0.25">
      <c r="A47" s="78" t="s">
        <v>80</v>
      </c>
      <c r="B47" s="36" t="s">
        <v>81</v>
      </c>
      <c r="C47" s="24" t="s">
        <v>33</v>
      </c>
      <c r="D47" s="43" t="s">
        <v>46</v>
      </c>
      <c r="E47" s="26">
        <v>0.185</v>
      </c>
      <c r="F47" s="27">
        <v>0.26</v>
      </c>
      <c r="G47" s="24" t="s">
        <v>35</v>
      </c>
      <c r="H47" s="24" t="s">
        <v>47</v>
      </c>
      <c r="I47" s="24" t="s">
        <v>41</v>
      </c>
      <c r="J47" s="34">
        <v>8</v>
      </c>
      <c r="K47" s="63">
        <v>16</v>
      </c>
      <c r="L47" s="105">
        <v>2020630010099</v>
      </c>
      <c r="M47" s="257"/>
      <c r="N47" s="115" t="s">
        <v>102</v>
      </c>
      <c r="O47" s="54" t="s">
        <v>280</v>
      </c>
      <c r="P47" s="50">
        <v>1</v>
      </c>
      <c r="Q47" s="50">
        <v>1</v>
      </c>
      <c r="R47" s="50">
        <v>1</v>
      </c>
      <c r="S47" s="98">
        <f t="shared" si="0"/>
        <v>1</v>
      </c>
      <c r="T47" s="111" t="s">
        <v>196</v>
      </c>
      <c r="U47" s="116" t="s">
        <v>381</v>
      </c>
      <c r="V47" s="50" t="s">
        <v>371</v>
      </c>
      <c r="W47" s="93">
        <f>33350835+13403340</f>
        <v>46754175</v>
      </c>
      <c r="X47" s="93">
        <v>13403340</v>
      </c>
      <c r="Y47" s="176">
        <f t="shared" si="1"/>
        <v>0.28667685826987643</v>
      </c>
      <c r="Z47" s="93" t="s">
        <v>430</v>
      </c>
      <c r="AA47" s="92" t="s">
        <v>429</v>
      </c>
      <c r="AB47" s="188" t="s">
        <v>472</v>
      </c>
      <c r="AC47" s="55" t="s">
        <v>186</v>
      </c>
    </row>
    <row r="48" spans="1:29" s="22" customFormat="1" ht="59.25" customHeight="1" x14ac:dyDescent="0.25">
      <c r="A48" s="78" t="s">
        <v>80</v>
      </c>
      <c r="B48" s="36" t="s">
        <v>81</v>
      </c>
      <c r="C48" s="24" t="s">
        <v>33</v>
      </c>
      <c r="D48" s="43" t="s">
        <v>46</v>
      </c>
      <c r="E48" s="26">
        <v>0.185</v>
      </c>
      <c r="F48" s="27">
        <v>0.26</v>
      </c>
      <c r="G48" s="24" t="s">
        <v>35</v>
      </c>
      <c r="H48" s="24" t="s">
        <v>47</v>
      </c>
      <c r="I48" s="24" t="s">
        <v>41</v>
      </c>
      <c r="J48" s="34">
        <v>8</v>
      </c>
      <c r="K48" s="63">
        <v>16</v>
      </c>
      <c r="L48" s="105">
        <v>2020630010099</v>
      </c>
      <c r="M48" s="257"/>
      <c r="N48" s="115" t="s">
        <v>102</v>
      </c>
      <c r="O48" s="54" t="s">
        <v>320</v>
      </c>
      <c r="P48" s="50">
        <v>1</v>
      </c>
      <c r="Q48" s="50">
        <v>1</v>
      </c>
      <c r="R48" s="50">
        <v>0</v>
      </c>
      <c r="S48" s="98">
        <f t="shared" si="0"/>
        <v>0</v>
      </c>
      <c r="T48" s="111" t="s">
        <v>196</v>
      </c>
      <c r="U48" s="113"/>
      <c r="V48" s="50" t="s">
        <v>372</v>
      </c>
      <c r="W48" s="93">
        <v>50880000</v>
      </c>
      <c r="X48" s="65">
        <v>0</v>
      </c>
      <c r="Y48" s="176">
        <f t="shared" si="1"/>
        <v>0</v>
      </c>
      <c r="Z48" s="93" t="s">
        <v>456</v>
      </c>
      <c r="AA48" s="93" t="s">
        <v>455</v>
      </c>
      <c r="AB48" s="188" t="s">
        <v>445</v>
      </c>
      <c r="AC48" s="55" t="s">
        <v>186</v>
      </c>
    </row>
    <row r="49" spans="1:29" s="22" customFormat="1" ht="105" customHeight="1" x14ac:dyDescent="0.25">
      <c r="A49" s="78" t="s">
        <v>80</v>
      </c>
      <c r="B49" s="36" t="s">
        <v>81</v>
      </c>
      <c r="C49" s="24" t="s">
        <v>33</v>
      </c>
      <c r="D49" s="43" t="s">
        <v>46</v>
      </c>
      <c r="E49" s="26">
        <v>0.185</v>
      </c>
      <c r="F49" s="27">
        <v>0.26</v>
      </c>
      <c r="G49" s="24" t="s">
        <v>35</v>
      </c>
      <c r="H49" s="24" t="s">
        <v>47</v>
      </c>
      <c r="I49" s="24" t="s">
        <v>41</v>
      </c>
      <c r="J49" s="34">
        <v>8</v>
      </c>
      <c r="K49" s="63">
        <v>16</v>
      </c>
      <c r="L49" s="105">
        <v>2020630010099</v>
      </c>
      <c r="M49" s="257"/>
      <c r="N49" s="115" t="s">
        <v>102</v>
      </c>
      <c r="O49" s="54" t="s">
        <v>214</v>
      </c>
      <c r="P49" s="50">
        <v>1</v>
      </c>
      <c r="Q49" s="50">
        <v>2</v>
      </c>
      <c r="R49" s="50">
        <v>0</v>
      </c>
      <c r="S49" s="98">
        <f t="shared" si="0"/>
        <v>0</v>
      </c>
      <c r="T49" s="111" t="s">
        <v>196</v>
      </c>
      <c r="U49" s="113" t="s">
        <v>198</v>
      </c>
      <c r="V49" s="50" t="s">
        <v>197</v>
      </c>
      <c r="W49" s="93">
        <f>100000000+100000000</f>
        <v>200000000</v>
      </c>
      <c r="X49" s="65">
        <v>0</v>
      </c>
      <c r="Y49" s="176">
        <f t="shared" si="1"/>
        <v>0</v>
      </c>
      <c r="Z49" s="93" t="s">
        <v>456</v>
      </c>
      <c r="AA49" s="93" t="s">
        <v>455</v>
      </c>
      <c r="AB49" s="188" t="s">
        <v>445</v>
      </c>
      <c r="AC49" s="55" t="s">
        <v>186</v>
      </c>
    </row>
    <row r="50" spans="1:29" s="22" customFormat="1" ht="85.5" customHeight="1" x14ac:dyDescent="0.25">
      <c r="A50" s="78" t="s">
        <v>80</v>
      </c>
      <c r="B50" s="36" t="s">
        <v>81</v>
      </c>
      <c r="C50" s="24" t="s">
        <v>33</v>
      </c>
      <c r="D50" s="43" t="s">
        <v>46</v>
      </c>
      <c r="E50" s="26">
        <v>0.185</v>
      </c>
      <c r="F50" s="27">
        <v>0.26</v>
      </c>
      <c r="G50" s="24" t="s">
        <v>35</v>
      </c>
      <c r="H50" s="24" t="s">
        <v>47</v>
      </c>
      <c r="I50" s="24" t="s">
        <v>41</v>
      </c>
      <c r="J50" s="34">
        <v>8</v>
      </c>
      <c r="K50" s="63">
        <v>16</v>
      </c>
      <c r="L50" s="105">
        <v>2020630010099</v>
      </c>
      <c r="M50" s="257"/>
      <c r="N50" s="115" t="s">
        <v>102</v>
      </c>
      <c r="O50" s="54" t="s">
        <v>215</v>
      </c>
      <c r="P50" s="50">
        <v>0</v>
      </c>
      <c r="Q50" s="50">
        <v>1</v>
      </c>
      <c r="R50" s="50">
        <v>0</v>
      </c>
      <c r="S50" s="98">
        <f t="shared" si="0"/>
        <v>0</v>
      </c>
      <c r="T50" s="111" t="s">
        <v>196</v>
      </c>
      <c r="U50" s="113" t="s">
        <v>198</v>
      </c>
      <c r="V50" s="50" t="s">
        <v>197</v>
      </c>
      <c r="W50" s="93">
        <f>50000000+300000000</f>
        <v>350000000</v>
      </c>
      <c r="X50" s="65">
        <v>0</v>
      </c>
      <c r="Y50" s="176">
        <f t="shared" si="1"/>
        <v>0</v>
      </c>
      <c r="Z50" s="93" t="s">
        <v>456</v>
      </c>
      <c r="AA50" s="93" t="s">
        <v>455</v>
      </c>
      <c r="AB50" s="188" t="s">
        <v>445</v>
      </c>
      <c r="AC50" s="55" t="s">
        <v>186</v>
      </c>
    </row>
    <row r="51" spans="1:29" s="22" customFormat="1" ht="144.75" customHeight="1" x14ac:dyDescent="0.25">
      <c r="A51" s="78" t="s">
        <v>80</v>
      </c>
      <c r="B51" s="36" t="s">
        <v>81</v>
      </c>
      <c r="C51" s="24" t="s">
        <v>33</v>
      </c>
      <c r="D51" s="43" t="s">
        <v>46</v>
      </c>
      <c r="E51" s="26">
        <v>0.185</v>
      </c>
      <c r="F51" s="27">
        <v>0.26</v>
      </c>
      <c r="G51" s="24" t="s">
        <v>35</v>
      </c>
      <c r="H51" s="24" t="s">
        <v>47</v>
      </c>
      <c r="I51" s="24" t="s">
        <v>41</v>
      </c>
      <c r="J51" s="34">
        <v>8</v>
      </c>
      <c r="K51" s="63">
        <v>16</v>
      </c>
      <c r="L51" s="105">
        <v>2020630010099</v>
      </c>
      <c r="M51" s="257"/>
      <c r="N51" s="115" t="s">
        <v>102</v>
      </c>
      <c r="O51" s="54" t="s">
        <v>368</v>
      </c>
      <c r="P51" s="50">
        <v>0</v>
      </c>
      <c r="Q51" s="50">
        <v>2</v>
      </c>
      <c r="R51" s="50">
        <v>2</v>
      </c>
      <c r="S51" s="98">
        <f t="shared" si="0"/>
        <v>1</v>
      </c>
      <c r="T51" s="111" t="s">
        <v>196</v>
      </c>
      <c r="U51" s="117" t="s">
        <v>381</v>
      </c>
      <c r="V51" s="50" t="s">
        <v>367</v>
      </c>
      <c r="W51" s="93">
        <v>33508350</v>
      </c>
      <c r="X51" s="93">
        <v>26806680</v>
      </c>
      <c r="Y51" s="176">
        <f t="shared" si="1"/>
        <v>0.8</v>
      </c>
      <c r="Z51" s="93" t="s">
        <v>430</v>
      </c>
      <c r="AA51" s="92" t="s">
        <v>429</v>
      </c>
      <c r="AB51" s="192" t="s">
        <v>473</v>
      </c>
      <c r="AC51" s="55" t="s">
        <v>186</v>
      </c>
    </row>
    <row r="52" spans="1:29" s="22" customFormat="1" ht="100.5" customHeight="1" x14ac:dyDescent="0.25">
      <c r="A52" s="78" t="s">
        <v>80</v>
      </c>
      <c r="B52" s="36" t="s">
        <v>81</v>
      </c>
      <c r="C52" s="24" t="s">
        <v>33</v>
      </c>
      <c r="D52" s="43" t="s">
        <v>46</v>
      </c>
      <c r="E52" s="26">
        <v>0.185</v>
      </c>
      <c r="F52" s="27">
        <v>0.26</v>
      </c>
      <c r="G52" s="24" t="s">
        <v>35</v>
      </c>
      <c r="H52" s="24" t="s">
        <v>47</v>
      </c>
      <c r="I52" s="24" t="s">
        <v>41</v>
      </c>
      <c r="J52" s="34">
        <v>8</v>
      </c>
      <c r="K52" s="63">
        <v>16</v>
      </c>
      <c r="L52" s="105">
        <v>2020630010099</v>
      </c>
      <c r="M52" s="257"/>
      <c r="N52" s="115" t="s">
        <v>102</v>
      </c>
      <c r="O52" s="54" t="s">
        <v>369</v>
      </c>
      <c r="P52" s="50">
        <v>0</v>
      </c>
      <c r="Q52" s="50">
        <v>1</v>
      </c>
      <c r="R52" s="50">
        <v>1</v>
      </c>
      <c r="S52" s="98">
        <f t="shared" si="0"/>
        <v>1</v>
      </c>
      <c r="T52" s="111" t="s">
        <v>196</v>
      </c>
      <c r="U52" s="117" t="s">
        <v>381</v>
      </c>
      <c r="V52" s="50" t="s">
        <v>367</v>
      </c>
      <c r="W52" s="93">
        <v>16754175</v>
      </c>
      <c r="X52" s="93">
        <v>13403340</v>
      </c>
      <c r="Y52" s="176">
        <f t="shared" si="1"/>
        <v>0.8</v>
      </c>
      <c r="Z52" s="93" t="s">
        <v>430</v>
      </c>
      <c r="AA52" s="92" t="s">
        <v>429</v>
      </c>
      <c r="AB52" s="187" t="s">
        <v>474</v>
      </c>
      <c r="AC52" s="55" t="s">
        <v>186</v>
      </c>
    </row>
    <row r="53" spans="1:29" s="22" customFormat="1" ht="81.75" customHeight="1" thickBot="1" x14ac:dyDescent="0.3">
      <c r="A53" s="78" t="s">
        <v>80</v>
      </c>
      <c r="B53" s="36" t="s">
        <v>81</v>
      </c>
      <c r="C53" s="24" t="s">
        <v>33</v>
      </c>
      <c r="D53" s="43" t="s">
        <v>46</v>
      </c>
      <c r="E53" s="26">
        <v>0.185</v>
      </c>
      <c r="F53" s="27">
        <v>0.26</v>
      </c>
      <c r="G53" s="24" t="s">
        <v>35</v>
      </c>
      <c r="H53" s="24" t="s">
        <v>47</v>
      </c>
      <c r="I53" s="24" t="s">
        <v>41</v>
      </c>
      <c r="J53" s="34">
        <v>8</v>
      </c>
      <c r="K53" s="63">
        <v>16</v>
      </c>
      <c r="L53" s="105">
        <v>2020630010099</v>
      </c>
      <c r="M53" s="243"/>
      <c r="N53" s="115" t="s">
        <v>102</v>
      </c>
      <c r="O53" s="54" t="s">
        <v>370</v>
      </c>
      <c r="P53" s="50">
        <v>0</v>
      </c>
      <c r="Q53" s="50">
        <v>1</v>
      </c>
      <c r="R53" s="50">
        <v>1</v>
      </c>
      <c r="S53" s="98">
        <f t="shared" si="0"/>
        <v>1</v>
      </c>
      <c r="T53" s="112" t="s">
        <v>196</v>
      </c>
      <c r="U53" s="117" t="s">
        <v>381</v>
      </c>
      <c r="V53" s="50" t="s">
        <v>367</v>
      </c>
      <c r="W53" s="93">
        <v>13983300</v>
      </c>
      <c r="X53" s="93">
        <v>9747720</v>
      </c>
      <c r="Y53" s="176">
        <f t="shared" si="1"/>
        <v>0.69709725172169656</v>
      </c>
      <c r="Z53" s="93" t="s">
        <v>430</v>
      </c>
      <c r="AA53" s="92" t="s">
        <v>429</v>
      </c>
      <c r="AB53" s="187" t="s">
        <v>475</v>
      </c>
      <c r="AC53" s="55" t="s">
        <v>186</v>
      </c>
    </row>
    <row r="54" spans="1:29" s="22" customFormat="1" ht="131.25" customHeight="1" thickBot="1" x14ac:dyDescent="0.3">
      <c r="A54" s="71" t="s">
        <v>80</v>
      </c>
      <c r="B54" s="36" t="s">
        <v>81</v>
      </c>
      <c r="C54" s="24" t="s">
        <v>33</v>
      </c>
      <c r="D54" s="33" t="s">
        <v>46</v>
      </c>
      <c r="E54" s="26">
        <v>0.185</v>
      </c>
      <c r="F54" s="27">
        <v>0.26</v>
      </c>
      <c r="G54" s="25" t="s">
        <v>35</v>
      </c>
      <c r="H54" s="25" t="s">
        <v>44</v>
      </c>
      <c r="I54" s="28" t="s">
        <v>48</v>
      </c>
      <c r="J54" s="34">
        <v>96000</v>
      </c>
      <c r="K54" s="63">
        <v>96000</v>
      </c>
      <c r="L54" s="105">
        <v>2020630010097</v>
      </c>
      <c r="M54" s="114" t="s">
        <v>104</v>
      </c>
      <c r="N54" s="107" t="s">
        <v>105</v>
      </c>
      <c r="O54" s="54" t="s">
        <v>199</v>
      </c>
      <c r="P54" s="50">
        <v>27</v>
      </c>
      <c r="Q54" s="50">
        <v>27</v>
      </c>
      <c r="R54" s="50">
        <v>27</v>
      </c>
      <c r="S54" s="98">
        <f t="shared" si="0"/>
        <v>1</v>
      </c>
      <c r="T54" s="114" t="s">
        <v>196</v>
      </c>
      <c r="U54" s="113" t="s">
        <v>200</v>
      </c>
      <c r="V54" s="50" t="s">
        <v>197</v>
      </c>
      <c r="W54" s="93">
        <v>10400000</v>
      </c>
      <c r="X54" s="65">
        <v>0</v>
      </c>
      <c r="Y54" s="176">
        <f t="shared" si="1"/>
        <v>0</v>
      </c>
      <c r="Z54" s="93" t="s">
        <v>448</v>
      </c>
      <c r="AA54" s="92" t="s">
        <v>429</v>
      </c>
      <c r="AB54" s="180" t="s">
        <v>476</v>
      </c>
      <c r="AC54" s="55" t="s">
        <v>186</v>
      </c>
    </row>
    <row r="55" spans="1:29" s="22" customFormat="1" ht="73.5" customHeight="1" x14ac:dyDescent="0.25">
      <c r="A55" s="78" t="s">
        <v>80</v>
      </c>
      <c r="B55" s="36" t="s">
        <v>81</v>
      </c>
      <c r="C55" s="24" t="s">
        <v>33</v>
      </c>
      <c r="D55" s="43" t="s">
        <v>46</v>
      </c>
      <c r="E55" s="26">
        <v>0.185</v>
      </c>
      <c r="F55" s="27">
        <v>0.26</v>
      </c>
      <c r="G55" s="24" t="s">
        <v>35</v>
      </c>
      <c r="H55" s="24" t="s">
        <v>44</v>
      </c>
      <c r="I55" s="24" t="s">
        <v>48</v>
      </c>
      <c r="J55" s="24">
        <v>32000</v>
      </c>
      <c r="K55" s="61">
        <v>32000</v>
      </c>
      <c r="L55" s="105">
        <v>2020630010093</v>
      </c>
      <c r="M55" s="250" t="s">
        <v>106</v>
      </c>
      <c r="N55" s="115" t="s">
        <v>107</v>
      </c>
      <c r="O55" s="54" t="s">
        <v>108</v>
      </c>
      <c r="P55" s="50">
        <v>20</v>
      </c>
      <c r="Q55" s="50">
        <v>20</v>
      </c>
      <c r="R55" s="50">
        <v>20</v>
      </c>
      <c r="S55" s="98">
        <f t="shared" si="0"/>
        <v>1</v>
      </c>
      <c r="T55" s="110" t="s">
        <v>196</v>
      </c>
      <c r="U55" s="113" t="s">
        <v>201</v>
      </c>
      <c r="V55" s="50" t="s">
        <v>197</v>
      </c>
      <c r="W55" s="93">
        <v>0</v>
      </c>
      <c r="X55" s="65">
        <v>0</v>
      </c>
      <c r="Y55" s="176">
        <v>0</v>
      </c>
      <c r="Z55" s="93" t="s">
        <v>449</v>
      </c>
      <c r="AA55" s="93" t="s">
        <v>429</v>
      </c>
      <c r="AB55" s="180" t="s">
        <v>552</v>
      </c>
      <c r="AC55" s="55" t="s">
        <v>186</v>
      </c>
    </row>
    <row r="56" spans="1:29" s="22" customFormat="1" ht="130.5" customHeight="1" thickBot="1" x14ac:dyDescent="0.3">
      <c r="A56" s="78" t="s">
        <v>80</v>
      </c>
      <c r="B56" s="36" t="s">
        <v>81</v>
      </c>
      <c r="C56" s="24" t="s">
        <v>33</v>
      </c>
      <c r="D56" s="43" t="s">
        <v>46</v>
      </c>
      <c r="E56" s="26">
        <v>0.185</v>
      </c>
      <c r="F56" s="27">
        <v>0.26</v>
      </c>
      <c r="G56" s="24" t="s">
        <v>35</v>
      </c>
      <c r="H56" s="24" t="s">
        <v>44</v>
      </c>
      <c r="I56" s="24" t="s">
        <v>48</v>
      </c>
      <c r="J56" s="24">
        <v>32000</v>
      </c>
      <c r="K56" s="61">
        <v>32000</v>
      </c>
      <c r="L56" s="105">
        <v>2020630010093</v>
      </c>
      <c r="M56" s="252"/>
      <c r="N56" s="115" t="s">
        <v>107</v>
      </c>
      <c r="O56" s="54" t="s">
        <v>299</v>
      </c>
      <c r="P56" s="50">
        <v>1</v>
      </c>
      <c r="Q56" s="50">
        <v>1</v>
      </c>
      <c r="R56" s="50">
        <v>1</v>
      </c>
      <c r="S56" s="98">
        <f t="shared" si="0"/>
        <v>1</v>
      </c>
      <c r="T56" s="112" t="s">
        <v>196</v>
      </c>
      <c r="U56" s="113" t="s">
        <v>201</v>
      </c>
      <c r="V56" s="50" t="s">
        <v>197</v>
      </c>
      <c r="W56" s="93">
        <f>104000000+100000000</f>
        <v>204000000</v>
      </c>
      <c r="X56" s="65">
        <v>0</v>
      </c>
      <c r="Y56" s="176">
        <f t="shared" si="1"/>
        <v>0</v>
      </c>
      <c r="Z56" s="93" t="s">
        <v>449</v>
      </c>
      <c r="AA56" s="93" t="s">
        <v>429</v>
      </c>
      <c r="AB56" s="188" t="s">
        <v>477</v>
      </c>
      <c r="AC56" s="55" t="s">
        <v>186</v>
      </c>
    </row>
    <row r="57" spans="1:29" s="22" customFormat="1" ht="158.25" customHeight="1" x14ac:dyDescent="0.25">
      <c r="A57" s="78" t="s">
        <v>80</v>
      </c>
      <c r="B57" s="36" t="s">
        <v>81</v>
      </c>
      <c r="C57" s="24" t="s">
        <v>33</v>
      </c>
      <c r="D57" s="43" t="s">
        <v>46</v>
      </c>
      <c r="E57" s="26">
        <v>0.185</v>
      </c>
      <c r="F57" s="27">
        <v>0.26</v>
      </c>
      <c r="G57" s="24" t="s">
        <v>35</v>
      </c>
      <c r="H57" s="24" t="s">
        <v>49</v>
      </c>
      <c r="I57" s="24" t="s">
        <v>50</v>
      </c>
      <c r="J57" s="24">
        <v>34000</v>
      </c>
      <c r="K57" s="61">
        <v>36000</v>
      </c>
      <c r="L57" s="105">
        <v>2021630010007</v>
      </c>
      <c r="M57" s="250" t="s">
        <v>109</v>
      </c>
      <c r="N57" s="115" t="s">
        <v>110</v>
      </c>
      <c r="O57" s="54" t="s">
        <v>111</v>
      </c>
      <c r="P57" s="50">
        <v>12</v>
      </c>
      <c r="Q57" s="50">
        <v>20</v>
      </c>
      <c r="R57" s="50">
        <v>10</v>
      </c>
      <c r="S57" s="98">
        <f t="shared" si="0"/>
        <v>0.5</v>
      </c>
      <c r="T57" s="110" t="s">
        <v>202</v>
      </c>
      <c r="U57" s="100"/>
      <c r="V57" s="57"/>
      <c r="W57" s="93">
        <v>0</v>
      </c>
      <c r="X57" s="65">
        <v>0</v>
      </c>
      <c r="Y57" s="176">
        <v>0</v>
      </c>
      <c r="Z57" s="93" t="s">
        <v>430</v>
      </c>
      <c r="AA57" s="92" t="s">
        <v>429</v>
      </c>
      <c r="AB57" s="188" t="s">
        <v>478</v>
      </c>
      <c r="AC57" s="55" t="s">
        <v>545</v>
      </c>
    </row>
    <row r="58" spans="1:29" s="22" customFormat="1" ht="99" customHeight="1" x14ac:dyDescent="0.25">
      <c r="A58" s="78" t="s">
        <v>80</v>
      </c>
      <c r="B58" s="36" t="s">
        <v>81</v>
      </c>
      <c r="C58" s="24" t="s">
        <v>33</v>
      </c>
      <c r="D58" s="43" t="s">
        <v>46</v>
      </c>
      <c r="E58" s="26">
        <v>0.185</v>
      </c>
      <c r="F58" s="27">
        <v>0.26</v>
      </c>
      <c r="G58" s="24" t="s">
        <v>35</v>
      </c>
      <c r="H58" s="24" t="s">
        <v>49</v>
      </c>
      <c r="I58" s="24" t="s">
        <v>50</v>
      </c>
      <c r="J58" s="24">
        <v>34000</v>
      </c>
      <c r="K58" s="61">
        <v>36000</v>
      </c>
      <c r="L58" s="105">
        <v>2021630010007</v>
      </c>
      <c r="M58" s="251"/>
      <c r="N58" s="115" t="s">
        <v>110</v>
      </c>
      <c r="O58" s="54" t="s">
        <v>300</v>
      </c>
      <c r="P58" s="50">
        <v>12</v>
      </c>
      <c r="Q58" s="50">
        <v>20</v>
      </c>
      <c r="R58" s="50">
        <v>10</v>
      </c>
      <c r="S58" s="98">
        <f t="shared" si="0"/>
        <v>0.5</v>
      </c>
      <c r="T58" s="111" t="s">
        <v>202</v>
      </c>
      <c r="U58" s="109" t="s">
        <v>340</v>
      </c>
      <c r="V58" s="50" t="s">
        <v>197</v>
      </c>
      <c r="W58" s="181">
        <f>265200000+2279073233</f>
        <v>2544273233</v>
      </c>
      <c r="X58" s="65">
        <v>0</v>
      </c>
      <c r="Y58" s="176">
        <f t="shared" si="1"/>
        <v>0</v>
      </c>
      <c r="Z58" s="93" t="s">
        <v>430</v>
      </c>
      <c r="AA58" s="92" t="s">
        <v>429</v>
      </c>
      <c r="AB58" s="188" t="s">
        <v>479</v>
      </c>
      <c r="AC58" s="55" t="s">
        <v>183</v>
      </c>
    </row>
    <row r="59" spans="1:29" s="22" customFormat="1" ht="99" customHeight="1" x14ac:dyDescent="0.25">
      <c r="A59" s="78" t="s">
        <v>80</v>
      </c>
      <c r="B59" s="36" t="s">
        <v>81</v>
      </c>
      <c r="C59" s="24" t="s">
        <v>33</v>
      </c>
      <c r="D59" s="43" t="s">
        <v>46</v>
      </c>
      <c r="E59" s="26">
        <v>0.185</v>
      </c>
      <c r="F59" s="27">
        <v>0.26</v>
      </c>
      <c r="G59" s="24" t="s">
        <v>35</v>
      </c>
      <c r="H59" s="24" t="s">
        <v>49</v>
      </c>
      <c r="I59" s="24" t="s">
        <v>50</v>
      </c>
      <c r="J59" s="24">
        <v>34000</v>
      </c>
      <c r="K59" s="61">
        <v>36000</v>
      </c>
      <c r="L59" s="105">
        <v>2021630010007</v>
      </c>
      <c r="M59" s="251"/>
      <c r="N59" s="115" t="s">
        <v>110</v>
      </c>
      <c r="O59" s="54" t="s">
        <v>301</v>
      </c>
      <c r="P59" s="50">
        <v>0</v>
      </c>
      <c r="Q59" s="50">
        <v>1</v>
      </c>
      <c r="R59" s="50">
        <v>1</v>
      </c>
      <c r="S59" s="98">
        <f t="shared" si="0"/>
        <v>1</v>
      </c>
      <c r="T59" s="111" t="s">
        <v>202</v>
      </c>
      <c r="U59" s="109" t="s">
        <v>340</v>
      </c>
      <c r="V59" s="50" t="s">
        <v>197</v>
      </c>
      <c r="W59" s="181">
        <v>30496000</v>
      </c>
      <c r="X59" s="65">
        <v>0</v>
      </c>
      <c r="Y59" s="176">
        <f t="shared" si="1"/>
        <v>0</v>
      </c>
      <c r="Z59" s="93" t="s">
        <v>430</v>
      </c>
      <c r="AA59" s="92" t="s">
        <v>429</v>
      </c>
      <c r="AB59" s="188" t="s">
        <v>480</v>
      </c>
      <c r="AC59" s="55" t="s">
        <v>183</v>
      </c>
    </row>
    <row r="60" spans="1:29" s="22" customFormat="1" ht="90.75" customHeight="1" x14ac:dyDescent="0.25">
      <c r="A60" s="78" t="s">
        <v>80</v>
      </c>
      <c r="B60" s="36" t="s">
        <v>81</v>
      </c>
      <c r="C60" s="24" t="s">
        <v>33</v>
      </c>
      <c r="D60" s="43" t="s">
        <v>46</v>
      </c>
      <c r="E60" s="26">
        <v>0.185</v>
      </c>
      <c r="F60" s="27">
        <v>0.26</v>
      </c>
      <c r="G60" s="24" t="s">
        <v>35</v>
      </c>
      <c r="H60" s="24" t="s">
        <v>49</v>
      </c>
      <c r="I60" s="24" t="s">
        <v>50</v>
      </c>
      <c r="J60" s="24">
        <v>34000</v>
      </c>
      <c r="K60" s="61">
        <v>36000</v>
      </c>
      <c r="L60" s="105">
        <v>2021630010007</v>
      </c>
      <c r="M60" s="251"/>
      <c r="N60" s="115" t="s">
        <v>110</v>
      </c>
      <c r="O60" s="54" t="s">
        <v>302</v>
      </c>
      <c r="P60" s="50">
        <v>0</v>
      </c>
      <c r="Q60" s="50">
        <v>1</v>
      </c>
      <c r="R60" s="50">
        <v>0</v>
      </c>
      <c r="S60" s="98">
        <f t="shared" si="0"/>
        <v>0</v>
      </c>
      <c r="T60" s="111" t="s">
        <v>202</v>
      </c>
      <c r="U60" s="109" t="s">
        <v>341</v>
      </c>
      <c r="V60" s="193" t="s">
        <v>303</v>
      </c>
      <c r="W60" s="181">
        <v>100000000</v>
      </c>
      <c r="X60" s="65">
        <v>0</v>
      </c>
      <c r="Y60" s="176">
        <f t="shared" si="1"/>
        <v>0</v>
      </c>
      <c r="Z60" s="93" t="s">
        <v>456</v>
      </c>
      <c r="AA60" s="93" t="s">
        <v>455</v>
      </c>
      <c r="AB60" s="180" t="s">
        <v>540</v>
      </c>
      <c r="AC60" s="55" t="s">
        <v>183</v>
      </c>
    </row>
    <row r="61" spans="1:29" s="22" customFormat="1" ht="116.25" customHeight="1" x14ac:dyDescent="0.25">
      <c r="A61" s="78" t="s">
        <v>80</v>
      </c>
      <c r="B61" s="36" t="s">
        <v>81</v>
      </c>
      <c r="C61" s="24" t="s">
        <v>33</v>
      </c>
      <c r="D61" s="43" t="s">
        <v>46</v>
      </c>
      <c r="E61" s="26">
        <v>0.185</v>
      </c>
      <c r="F61" s="27">
        <v>0.26</v>
      </c>
      <c r="G61" s="24" t="s">
        <v>35</v>
      </c>
      <c r="H61" s="24" t="s">
        <v>49</v>
      </c>
      <c r="I61" s="24" t="s">
        <v>50</v>
      </c>
      <c r="J61" s="24">
        <v>34000</v>
      </c>
      <c r="K61" s="61">
        <v>36000</v>
      </c>
      <c r="L61" s="105">
        <v>2021630010007</v>
      </c>
      <c r="M61" s="251"/>
      <c r="N61" s="115" t="s">
        <v>110</v>
      </c>
      <c r="O61" s="54" t="s">
        <v>304</v>
      </c>
      <c r="P61" s="50">
        <v>1</v>
      </c>
      <c r="Q61" s="50">
        <v>1</v>
      </c>
      <c r="R61" s="50">
        <v>1</v>
      </c>
      <c r="S61" s="98">
        <f t="shared" si="0"/>
        <v>1</v>
      </c>
      <c r="T61" s="111" t="s">
        <v>202</v>
      </c>
      <c r="U61" s="109" t="s">
        <v>378</v>
      </c>
      <c r="V61" s="193" t="s">
        <v>377</v>
      </c>
      <c r="W61" s="181">
        <f>40000000</f>
        <v>40000000</v>
      </c>
      <c r="X61" s="181">
        <v>13403340</v>
      </c>
      <c r="Y61" s="176">
        <f t="shared" si="1"/>
        <v>0.33508349999999998</v>
      </c>
      <c r="Z61" s="93" t="s">
        <v>430</v>
      </c>
      <c r="AA61" s="92" t="s">
        <v>429</v>
      </c>
      <c r="AB61" s="188" t="s">
        <v>481</v>
      </c>
      <c r="AC61" s="55" t="s">
        <v>183</v>
      </c>
    </row>
    <row r="62" spans="1:29" s="22" customFormat="1" ht="113.25" customHeight="1" x14ac:dyDescent="0.25">
      <c r="A62" s="78" t="s">
        <v>80</v>
      </c>
      <c r="B62" s="36" t="s">
        <v>81</v>
      </c>
      <c r="C62" s="24" t="s">
        <v>33</v>
      </c>
      <c r="D62" s="43" t="s">
        <v>46</v>
      </c>
      <c r="E62" s="26">
        <v>0.185</v>
      </c>
      <c r="F62" s="27">
        <v>0.26</v>
      </c>
      <c r="G62" s="24" t="s">
        <v>35</v>
      </c>
      <c r="H62" s="24" t="s">
        <v>49</v>
      </c>
      <c r="I62" s="24" t="s">
        <v>50</v>
      </c>
      <c r="J62" s="24">
        <v>34000</v>
      </c>
      <c r="K62" s="61">
        <v>36000</v>
      </c>
      <c r="L62" s="105">
        <v>2021630010007</v>
      </c>
      <c r="M62" s="251"/>
      <c r="N62" s="115" t="s">
        <v>110</v>
      </c>
      <c r="O62" s="54" t="s">
        <v>305</v>
      </c>
      <c r="P62" s="50">
        <v>1</v>
      </c>
      <c r="Q62" s="50">
        <v>1</v>
      </c>
      <c r="R62" s="50">
        <v>1</v>
      </c>
      <c r="S62" s="98">
        <f t="shared" si="0"/>
        <v>1</v>
      </c>
      <c r="T62" s="111" t="s">
        <v>202</v>
      </c>
      <c r="U62" s="109" t="s">
        <v>379</v>
      </c>
      <c r="V62" s="193" t="s">
        <v>377</v>
      </c>
      <c r="W62" s="181">
        <f>40000000</f>
        <v>40000000</v>
      </c>
      <c r="X62" s="181">
        <v>13403340</v>
      </c>
      <c r="Y62" s="176">
        <f t="shared" si="1"/>
        <v>0.33508349999999998</v>
      </c>
      <c r="Z62" s="93" t="s">
        <v>430</v>
      </c>
      <c r="AA62" s="92" t="s">
        <v>429</v>
      </c>
      <c r="AB62" s="188" t="s">
        <v>482</v>
      </c>
      <c r="AC62" s="55" t="s">
        <v>183</v>
      </c>
    </row>
    <row r="63" spans="1:29" s="22" customFormat="1" ht="95.25" customHeight="1" x14ac:dyDescent="0.25">
      <c r="A63" s="78" t="s">
        <v>80</v>
      </c>
      <c r="B63" s="36" t="s">
        <v>81</v>
      </c>
      <c r="C63" s="24" t="s">
        <v>33</v>
      </c>
      <c r="D63" s="43" t="s">
        <v>46</v>
      </c>
      <c r="E63" s="26">
        <v>0.185</v>
      </c>
      <c r="F63" s="27">
        <v>0.26</v>
      </c>
      <c r="G63" s="24" t="s">
        <v>35</v>
      </c>
      <c r="H63" s="24" t="s">
        <v>49</v>
      </c>
      <c r="I63" s="24" t="s">
        <v>50</v>
      </c>
      <c r="J63" s="24">
        <v>34000</v>
      </c>
      <c r="K63" s="61">
        <v>36000</v>
      </c>
      <c r="L63" s="105">
        <v>2021630010007</v>
      </c>
      <c r="M63" s="251"/>
      <c r="N63" s="115" t="s">
        <v>110</v>
      </c>
      <c r="O63" s="54" t="s">
        <v>306</v>
      </c>
      <c r="P63" s="50">
        <v>0</v>
      </c>
      <c r="Q63" s="50">
        <v>1</v>
      </c>
      <c r="R63" s="50">
        <v>1</v>
      </c>
      <c r="S63" s="98">
        <f t="shared" si="0"/>
        <v>1</v>
      </c>
      <c r="T63" s="111" t="s">
        <v>202</v>
      </c>
      <c r="U63" s="109" t="s">
        <v>341</v>
      </c>
      <c r="V63" s="193" t="s">
        <v>303</v>
      </c>
      <c r="W63" s="181">
        <v>52624000</v>
      </c>
      <c r="X63" s="181">
        <v>0</v>
      </c>
      <c r="Y63" s="176">
        <f t="shared" si="1"/>
        <v>0</v>
      </c>
      <c r="Z63" s="93" t="s">
        <v>430</v>
      </c>
      <c r="AA63" s="92" t="s">
        <v>429</v>
      </c>
      <c r="AB63" s="188" t="s">
        <v>483</v>
      </c>
      <c r="AC63" s="55" t="s">
        <v>183</v>
      </c>
    </row>
    <row r="64" spans="1:29" s="22" customFormat="1" ht="93.75" customHeight="1" x14ac:dyDescent="0.25">
      <c r="A64" s="78" t="s">
        <v>80</v>
      </c>
      <c r="B64" s="36" t="s">
        <v>81</v>
      </c>
      <c r="C64" s="24" t="s">
        <v>33</v>
      </c>
      <c r="D64" s="43" t="s">
        <v>46</v>
      </c>
      <c r="E64" s="26">
        <v>0.185</v>
      </c>
      <c r="F64" s="27">
        <v>0.26</v>
      </c>
      <c r="G64" s="24" t="s">
        <v>35</v>
      </c>
      <c r="H64" s="24" t="s">
        <v>49</v>
      </c>
      <c r="I64" s="24" t="s">
        <v>50</v>
      </c>
      <c r="J64" s="24">
        <v>34000</v>
      </c>
      <c r="K64" s="61">
        <v>36000</v>
      </c>
      <c r="L64" s="105">
        <v>2021630010007</v>
      </c>
      <c r="M64" s="251"/>
      <c r="N64" s="115" t="s">
        <v>110</v>
      </c>
      <c r="O64" s="54" t="s">
        <v>307</v>
      </c>
      <c r="P64" s="50">
        <v>0</v>
      </c>
      <c r="Q64" s="50">
        <v>1</v>
      </c>
      <c r="R64" s="50">
        <v>1</v>
      </c>
      <c r="S64" s="98">
        <f t="shared" si="0"/>
        <v>1</v>
      </c>
      <c r="T64" s="111" t="s">
        <v>202</v>
      </c>
      <c r="U64" s="109" t="s">
        <v>340</v>
      </c>
      <c r="V64" s="50" t="s">
        <v>197</v>
      </c>
      <c r="W64" s="65">
        <f>41600000+410823041</f>
        <v>452423041</v>
      </c>
      <c r="X64" s="65">
        <v>0</v>
      </c>
      <c r="Y64" s="176">
        <f t="shared" si="1"/>
        <v>0</v>
      </c>
      <c r="Z64" s="93" t="s">
        <v>430</v>
      </c>
      <c r="AA64" s="92" t="s">
        <v>429</v>
      </c>
      <c r="AB64" s="188" t="s">
        <v>484</v>
      </c>
      <c r="AC64" s="55" t="s">
        <v>183</v>
      </c>
    </row>
    <row r="65" spans="1:30" s="22" customFormat="1" ht="108.75" customHeight="1" thickBot="1" x14ac:dyDescent="0.3">
      <c r="A65" s="78" t="s">
        <v>80</v>
      </c>
      <c r="B65" s="36" t="s">
        <v>81</v>
      </c>
      <c r="C65" s="24" t="s">
        <v>33</v>
      </c>
      <c r="D65" s="43" t="s">
        <v>46</v>
      </c>
      <c r="E65" s="26">
        <v>0.185</v>
      </c>
      <c r="F65" s="27">
        <v>0.26</v>
      </c>
      <c r="G65" s="24" t="s">
        <v>35</v>
      </c>
      <c r="H65" s="24" t="s">
        <v>49</v>
      </c>
      <c r="I65" s="24" t="s">
        <v>50</v>
      </c>
      <c r="J65" s="24">
        <v>34000</v>
      </c>
      <c r="K65" s="61">
        <v>36000</v>
      </c>
      <c r="L65" s="105">
        <v>2021630010007</v>
      </c>
      <c r="M65" s="252"/>
      <c r="N65" s="115" t="s">
        <v>110</v>
      </c>
      <c r="O65" s="54" t="s">
        <v>308</v>
      </c>
      <c r="P65" s="50">
        <v>0</v>
      </c>
      <c r="Q65" s="50">
        <v>1</v>
      </c>
      <c r="R65" s="50">
        <v>1</v>
      </c>
      <c r="S65" s="98">
        <f t="shared" si="0"/>
        <v>1</v>
      </c>
      <c r="T65" s="112" t="s">
        <v>202</v>
      </c>
      <c r="U65" s="109" t="s">
        <v>340</v>
      </c>
      <c r="V65" s="50" t="s">
        <v>197</v>
      </c>
      <c r="W65" s="65">
        <v>5200000</v>
      </c>
      <c r="X65" s="65">
        <v>0</v>
      </c>
      <c r="Y65" s="176">
        <f t="shared" si="1"/>
        <v>0</v>
      </c>
      <c r="Z65" s="65" t="s">
        <v>450</v>
      </c>
      <c r="AA65" s="92" t="s">
        <v>429</v>
      </c>
      <c r="AB65" s="188" t="s">
        <v>485</v>
      </c>
      <c r="AC65" s="55" t="s">
        <v>183</v>
      </c>
    </row>
    <row r="66" spans="1:30" s="22" customFormat="1" ht="65.25" customHeight="1" x14ac:dyDescent="0.25">
      <c r="A66" s="141" t="s">
        <v>80</v>
      </c>
      <c r="B66" s="36" t="s">
        <v>81</v>
      </c>
      <c r="C66" s="24" t="s">
        <v>33</v>
      </c>
      <c r="D66" s="43" t="s">
        <v>46</v>
      </c>
      <c r="E66" s="26">
        <v>0.185</v>
      </c>
      <c r="F66" s="27">
        <v>0.26</v>
      </c>
      <c r="G66" s="24" t="s">
        <v>35</v>
      </c>
      <c r="H66" s="24" t="s">
        <v>51</v>
      </c>
      <c r="I66" s="24" t="s">
        <v>52</v>
      </c>
      <c r="J66" s="24">
        <v>800</v>
      </c>
      <c r="K66" s="61">
        <v>800</v>
      </c>
      <c r="L66" s="105">
        <v>2020630010090</v>
      </c>
      <c r="M66" s="250" t="s">
        <v>112</v>
      </c>
      <c r="N66" s="115" t="s">
        <v>113</v>
      </c>
      <c r="O66" s="54" t="s">
        <v>114</v>
      </c>
      <c r="P66" s="50">
        <v>120</v>
      </c>
      <c r="Q66" s="50">
        <v>200</v>
      </c>
      <c r="R66" s="50">
        <v>160</v>
      </c>
      <c r="S66" s="98">
        <f t="shared" si="0"/>
        <v>0.8</v>
      </c>
      <c r="T66" s="110" t="s">
        <v>196</v>
      </c>
      <c r="U66" s="113"/>
      <c r="V66" s="50"/>
      <c r="W66" s="93">
        <v>0</v>
      </c>
      <c r="X66" s="93">
        <v>0</v>
      </c>
      <c r="Y66" s="176">
        <v>0</v>
      </c>
      <c r="Z66" s="93" t="s">
        <v>451</v>
      </c>
      <c r="AA66" s="92" t="s">
        <v>429</v>
      </c>
      <c r="AB66" s="180" t="s">
        <v>486</v>
      </c>
      <c r="AC66" s="55" t="s">
        <v>186</v>
      </c>
    </row>
    <row r="67" spans="1:30" s="22" customFormat="1" ht="65.25" customHeight="1" x14ac:dyDescent="0.25">
      <c r="A67" s="141" t="s">
        <v>80</v>
      </c>
      <c r="B67" s="36" t="s">
        <v>81</v>
      </c>
      <c r="C67" s="24" t="s">
        <v>33</v>
      </c>
      <c r="D67" s="43" t="s">
        <v>46</v>
      </c>
      <c r="E67" s="26">
        <v>0.185</v>
      </c>
      <c r="F67" s="27">
        <v>0.26</v>
      </c>
      <c r="G67" s="24" t="s">
        <v>35</v>
      </c>
      <c r="H67" s="24" t="s">
        <v>51</v>
      </c>
      <c r="I67" s="24" t="s">
        <v>52</v>
      </c>
      <c r="J67" s="24">
        <v>800</v>
      </c>
      <c r="K67" s="61">
        <v>800</v>
      </c>
      <c r="L67" s="105">
        <v>2020630010090</v>
      </c>
      <c r="M67" s="251"/>
      <c r="N67" s="115" t="s">
        <v>113</v>
      </c>
      <c r="O67" s="54" t="s">
        <v>309</v>
      </c>
      <c r="P67" s="50">
        <v>1</v>
      </c>
      <c r="Q67" s="50">
        <v>1</v>
      </c>
      <c r="R67" s="50">
        <v>0</v>
      </c>
      <c r="S67" s="98">
        <f t="shared" si="0"/>
        <v>0</v>
      </c>
      <c r="T67" s="111" t="s">
        <v>196</v>
      </c>
      <c r="U67" s="109" t="s">
        <v>342</v>
      </c>
      <c r="V67" s="50" t="s">
        <v>328</v>
      </c>
      <c r="W67" s="65">
        <v>10000000</v>
      </c>
      <c r="X67" s="65">
        <v>0</v>
      </c>
      <c r="Y67" s="176">
        <f t="shared" si="1"/>
        <v>0</v>
      </c>
      <c r="Z67" s="93" t="s">
        <v>451</v>
      </c>
      <c r="AA67" s="92" t="s">
        <v>429</v>
      </c>
      <c r="AB67" s="180" t="s">
        <v>487</v>
      </c>
      <c r="AC67" s="55" t="s">
        <v>186</v>
      </c>
    </row>
    <row r="68" spans="1:30" s="22" customFormat="1" ht="65.25" customHeight="1" x14ac:dyDescent="0.25">
      <c r="A68" s="141" t="s">
        <v>80</v>
      </c>
      <c r="B68" s="36" t="s">
        <v>81</v>
      </c>
      <c r="C68" s="24" t="s">
        <v>33</v>
      </c>
      <c r="D68" s="43" t="s">
        <v>46</v>
      </c>
      <c r="E68" s="26">
        <v>0.185</v>
      </c>
      <c r="F68" s="27">
        <v>0.26</v>
      </c>
      <c r="G68" s="24" t="s">
        <v>35</v>
      </c>
      <c r="H68" s="24" t="s">
        <v>51</v>
      </c>
      <c r="I68" s="24" t="s">
        <v>52</v>
      </c>
      <c r="J68" s="24">
        <v>800</v>
      </c>
      <c r="K68" s="61">
        <v>800</v>
      </c>
      <c r="L68" s="105">
        <v>2020630010090</v>
      </c>
      <c r="M68" s="251"/>
      <c r="N68" s="115" t="s">
        <v>113</v>
      </c>
      <c r="O68" s="54" t="s">
        <v>310</v>
      </c>
      <c r="P68" s="50">
        <v>2</v>
      </c>
      <c r="Q68" s="50">
        <v>2</v>
      </c>
      <c r="R68" s="50">
        <v>2</v>
      </c>
      <c r="S68" s="98">
        <f t="shared" si="0"/>
        <v>1</v>
      </c>
      <c r="T68" s="111" t="s">
        <v>196</v>
      </c>
      <c r="U68" s="109" t="s">
        <v>342</v>
      </c>
      <c r="V68" s="50" t="s">
        <v>328</v>
      </c>
      <c r="W68" s="93">
        <v>70000000</v>
      </c>
      <c r="X68" s="93">
        <v>26508000</v>
      </c>
      <c r="Y68" s="176">
        <f t="shared" si="1"/>
        <v>0.37868571428571429</v>
      </c>
      <c r="Z68" s="93" t="s">
        <v>451</v>
      </c>
      <c r="AA68" s="92" t="s">
        <v>429</v>
      </c>
      <c r="AB68" s="180" t="s">
        <v>488</v>
      </c>
      <c r="AC68" s="55" t="s">
        <v>186</v>
      </c>
    </row>
    <row r="69" spans="1:30" s="22" customFormat="1" ht="65.25" customHeight="1" thickBot="1" x14ac:dyDescent="0.3">
      <c r="A69" s="141" t="s">
        <v>80</v>
      </c>
      <c r="B69" s="36" t="s">
        <v>81</v>
      </c>
      <c r="C69" s="24" t="s">
        <v>33</v>
      </c>
      <c r="D69" s="43" t="s">
        <v>46</v>
      </c>
      <c r="E69" s="26">
        <v>0.185</v>
      </c>
      <c r="F69" s="27">
        <v>0.26</v>
      </c>
      <c r="G69" s="24" t="s">
        <v>35</v>
      </c>
      <c r="H69" s="24" t="s">
        <v>51</v>
      </c>
      <c r="I69" s="24" t="s">
        <v>52</v>
      </c>
      <c r="J69" s="24">
        <v>800</v>
      </c>
      <c r="K69" s="61">
        <v>800</v>
      </c>
      <c r="L69" s="105">
        <v>2020630010090</v>
      </c>
      <c r="M69" s="252"/>
      <c r="N69" s="115" t="s">
        <v>113</v>
      </c>
      <c r="O69" s="54" t="s">
        <v>311</v>
      </c>
      <c r="P69" s="50">
        <v>1</v>
      </c>
      <c r="Q69" s="50">
        <v>1</v>
      </c>
      <c r="R69" s="50">
        <v>0</v>
      </c>
      <c r="S69" s="98">
        <f t="shared" si="0"/>
        <v>0</v>
      </c>
      <c r="T69" s="112" t="s">
        <v>196</v>
      </c>
      <c r="U69" s="109" t="s">
        <v>342</v>
      </c>
      <c r="V69" s="50" t="s">
        <v>328</v>
      </c>
      <c r="W69" s="93">
        <v>20000000</v>
      </c>
      <c r="X69" s="93">
        <v>0</v>
      </c>
      <c r="Y69" s="176">
        <f t="shared" si="1"/>
        <v>0</v>
      </c>
      <c r="Z69" s="93" t="s">
        <v>456</v>
      </c>
      <c r="AA69" s="93" t="s">
        <v>455</v>
      </c>
      <c r="AB69" s="188" t="s">
        <v>445</v>
      </c>
      <c r="AC69" s="55" t="s">
        <v>186</v>
      </c>
    </row>
    <row r="70" spans="1:30" s="22" customFormat="1" ht="195" customHeight="1" x14ac:dyDescent="0.25">
      <c r="A70" s="71" t="s">
        <v>80</v>
      </c>
      <c r="B70" s="36" t="s">
        <v>81</v>
      </c>
      <c r="C70" s="24" t="s">
        <v>33</v>
      </c>
      <c r="D70" s="33" t="s">
        <v>46</v>
      </c>
      <c r="E70" s="26">
        <v>0.185</v>
      </c>
      <c r="F70" s="27">
        <v>0.26</v>
      </c>
      <c r="G70" s="25" t="s">
        <v>35</v>
      </c>
      <c r="H70" s="25" t="s">
        <v>53</v>
      </c>
      <c r="I70" s="28" t="s">
        <v>41</v>
      </c>
      <c r="J70" s="24">
        <v>8</v>
      </c>
      <c r="K70" s="61">
        <v>16</v>
      </c>
      <c r="L70" s="105">
        <v>2020630010089</v>
      </c>
      <c r="M70" s="250" t="s">
        <v>115</v>
      </c>
      <c r="N70" s="107" t="s">
        <v>116</v>
      </c>
      <c r="O70" s="54" t="s">
        <v>117</v>
      </c>
      <c r="P70" s="50">
        <v>28</v>
      </c>
      <c r="Q70" s="50">
        <v>28</v>
      </c>
      <c r="R70" s="50">
        <v>28</v>
      </c>
      <c r="S70" s="98">
        <f t="shared" si="0"/>
        <v>1</v>
      </c>
      <c r="T70" s="110" t="s">
        <v>196</v>
      </c>
      <c r="U70" s="113"/>
      <c r="V70" s="50"/>
      <c r="W70" s="93">
        <v>0</v>
      </c>
      <c r="X70" s="93">
        <v>0</v>
      </c>
      <c r="Y70" s="176">
        <v>0</v>
      </c>
      <c r="Z70" s="93" t="s">
        <v>430</v>
      </c>
      <c r="AA70" s="92" t="s">
        <v>429</v>
      </c>
      <c r="AB70" s="188" t="s">
        <v>489</v>
      </c>
      <c r="AC70" s="55" t="s">
        <v>546</v>
      </c>
    </row>
    <row r="71" spans="1:30" s="22" customFormat="1" ht="74.25" customHeight="1" x14ac:dyDescent="0.25">
      <c r="A71" s="71" t="s">
        <v>80</v>
      </c>
      <c r="B71" s="36" t="s">
        <v>81</v>
      </c>
      <c r="C71" s="24" t="s">
        <v>33</v>
      </c>
      <c r="D71" s="33" t="s">
        <v>46</v>
      </c>
      <c r="E71" s="26">
        <v>0.185</v>
      </c>
      <c r="F71" s="27">
        <v>0.26</v>
      </c>
      <c r="G71" s="25" t="s">
        <v>35</v>
      </c>
      <c r="H71" s="25" t="s">
        <v>53</v>
      </c>
      <c r="I71" s="28" t="s">
        <v>41</v>
      </c>
      <c r="J71" s="24">
        <v>8</v>
      </c>
      <c r="K71" s="61">
        <v>16</v>
      </c>
      <c r="L71" s="105">
        <v>2020630010089</v>
      </c>
      <c r="M71" s="251"/>
      <c r="N71" s="107" t="s">
        <v>116</v>
      </c>
      <c r="O71" s="54" t="s">
        <v>294</v>
      </c>
      <c r="P71" s="50">
        <v>0</v>
      </c>
      <c r="Q71" s="50">
        <v>2</v>
      </c>
      <c r="R71" s="50">
        <v>2</v>
      </c>
      <c r="S71" s="98">
        <f t="shared" si="0"/>
        <v>1</v>
      </c>
      <c r="T71" s="111" t="s">
        <v>196</v>
      </c>
      <c r="U71" s="113"/>
      <c r="V71" s="50"/>
      <c r="W71" s="93">
        <v>0</v>
      </c>
      <c r="X71" s="93">
        <v>0</v>
      </c>
      <c r="Y71" s="176">
        <v>0</v>
      </c>
      <c r="Z71" s="93" t="s">
        <v>430</v>
      </c>
      <c r="AA71" s="92" t="s">
        <v>429</v>
      </c>
      <c r="AB71" s="180" t="s">
        <v>490</v>
      </c>
      <c r="AC71" s="55" t="s">
        <v>186</v>
      </c>
    </row>
    <row r="72" spans="1:30" s="22" customFormat="1" ht="78" customHeight="1" x14ac:dyDescent="0.25">
      <c r="A72" s="71" t="s">
        <v>80</v>
      </c>
      <c r="B72" s="36" t="s">
        <v>81</v>
      </c>
      <c r="C72" s="24" t="s">
        <v>33</v>
      </c>
      <c r="D72" s="33" t="s">
        <v>46</v>
      </c>
      <c r="E72" s="26">
        <v>0.185</v>
      </c>
      <c r="F72" s="27">
        <v>0.26</v>
      </c>
      <c r="G72" s="25" t="s">
        <v>35</v>
      </c>
      <c r="H72" s="25" t="s">
        <v>53</v>
      </c>
      <c r="I72" s="28" t="s">
        <v>41</v>
      </c>
      <c r="J72" s="24">
        <v>8</v>
      </c>
      <c r="K72" s="61">
        <v>16</v>
      </c>
      <c r="L72" s="105">
        <v>2020630010089</v>
      </c>
      <c r="M72" s="251"/>
      <c r="N72" s="107" t="s">
        <v>116</v>
      </c>
      <c r="O72" s="54" t="s">
        <v>312</v>
      </c>
      <c r="P72" s="50">
        <v>1</v>
      </c>
      <c r="Q72" s="50">
        <v>1</v>
      </c>
      <c r="R72" s="50">
        <v>1</v>
      </c>
      <c r="S72" s="98">
        <f t="shared" si="0"/>
        <v>1</v>
      </c>
      <c r="T72" s="111" t="s">
        <v>196</v>
      </c>
      <c r="U72" s="100" t="s">
        <v>382</v>
      </c>
      <c r="V72" s="50" t="s">
        <v>197</v>
      </c>
      <c r="W72" s="65">
        <f>38000000+33508350</f>
        <v>71508350</v>
      </c>
      <c r="X72" s="65">
        <v>26806680</v>
      </c>
      <c r="Y72" s="176">
        <f t="shared" si="1"/>
        <v>0.37487482231096086</v>
      </c>
      <c r="Z72" s="93" t="s">
        <v>430</v>
      </c>
      <c r="AA72" s="92" t="s">
        <v>429</v>
      </c>
      <c r="AB72" s="180" t="s">
        <v>491</v>
      </c>
      <c r="AC72" s="55" t="s">
        <v>186</v>
      </c>
    </row>
    <row r="73" spans="1:30" s="22" customFormat="1" ht="110.25" customHeight="1" thickBot="1" x14ac:dyDescent="0.3">
      <c r="A73" s="71" t="s">
        <v>80</v>
      </c>
      <c r="B73" s="36" t="s">
        <v>81</v>
      </c>
      <c r="C73" s="24" t="s">
        <v>33</v>
      </c>
      <c r="D73" s="33" t="s">
        <v>46</v>
      </c>
      <c r="E73" s="26">
        <v>0.185</v>
      </c>
      <c r="F73" s="27">
        <v>0.26</v>
      </c>
      <c r="G73" s="25" t="s">
        <v>35</v>
      </c>
      <c r="H73" s="25" t="s">
        <v>53</v>
      </c>
      <c r="I73" s="28" t="s">
        <v>41</v>
      </c>
      <c r="J73" s="24">
        <v>8</v>
      </c>
      <c r="K73" s="61">
        <v>16</v>
      </c>
      <c r="L73" s="105">
        <v>2020630010089</v>
      </c>
      <c r="M73" s="252"/>
      <c r="N73" s="107" t="s">
        <v>116</v>
      </c>
      <c r="O73" s="54" t="s">
        <v>313</v>
      </c>
      <c r="P73" s="50">
        <v>12</v>
      </c>
      <c r="Q73" s="50">
        <v>17</v>
      </c>
      <c r="R73" s="50">
        <v>17</v>
      </c>
      <c r="S73" s="98">
        <f t="shared" si="0"/>
        <v>1</v>
      </c>
      <c r="T73" s="112" t="s">
        <v>196</v>
      </c>
      <c r="U73" s="100" t="s">
        <v>382</v>
      </c>
      <c r="V73" s="50" t="s">
        <v>197</v>
      </c>
      <c r="W73" s="65">
        <f>145456000+569641950</f>
        <v>715097950</v>
      </c>
      <c r="X73" s="65">
        <v>227856780</v>
      </c>
      <c r="Y73" s="176">
        <f t="shared" si="1"/>
        <v>0.31863716012610582</v>
      </c>
      <c r="Z73" s="93" t="s">
        <v>430</v>
      </c>
      <c r="AA73" s="92" t="s">
        <v>429</v>
      </c>
      <c r="AB73" s="188" t="s">
        <v>492</v>
      </c>
      <c r="AC73" s="55" t="s">
        <v>186</v>
      </c>
      <c r="AD73" s="46"/>
    </row>
    <row r="74" spans="1:30" s="22" customFormat="1" ht="88.5" customHeight="1" thickBot="1" x14ac:dyDescent="0.3">
      <c r="A74" s="71" t="s">
        <v>80</v>
      </c>
      <c r="B74" s="36" t="s">
        <v>81</v>
      </c>
      <c r="C74" s="24" t="s">
        <v>33</v>
      </c>
      <c r="D74" s="33" t="s">
        <v>46</v>
      </c>
      <c r="E74" s="26">
        <v>0.185</v>
      </c>
      <c r="F74" s="27">
        <v>0.26</v>
      </c>
      <c r="G74" s="25" t="s">
        <v>35</v>
      </c>
      <c r="H74" s="25" t="s">
        <v>54</v>
      </c>
      <c r="I74" s="28" t="s">
        <v>54</v>
      </c>
      <c r="J74" s="24">
        <v>32000</v>
      </c>
      <c r="K74" s="61">
        <v>32000</v>
      </c>
      <c r="L74" s="105">
        <v>2020630010087</v>
      </c>
      <c r="M74" s="250" t="s">
        <v>118</v>
      </c>
      <c r="N74" s="107" t="s">
        <v>119</v>
      </c>
      <c r="O74" s="54" t="s">
        <v>232</v>
      </c>
      <c r="P74" s="50">
        <v>8000</v>
      </c>
      <c r="Q74" s="50">
        <v>8000</v>
      </c>
      <c r="R74" s="50">
        <v>8000</v>
      </c>
      <c r="S74" s="98">
        <f t="shared" si="0"/>
        <v>1</v>
      </c>
      <c r="T74" s="110" t="s">
        <v>196</v>
      </c>
      <c r="U74" s="113"/>
      <c r="V74" s="50"/>
      <c r="W74" s="93">
        <v>0</v>
      </c>
      <c r="X74" s="93">
        <v>0</v>
      </c>
      <c r="Y74" s="176">
        <v>0</v>
      </c>
      <c r="Z74" s="93" t="s">
        <v>430</v>
      </c>
      <c r="AA74" s="92" t="s">
        <v>429</v>
      </c>
      <c r="AB74" s="194" t="s">
        <v>493</v>
      </c>
      <c r="AC74" s="55" t="s">
        <v>186</v>
      </c>
    </row>
    <row r="75" spans="1:30" s="22" customFormat="1" ht="88.5" customHeight="1" x14ac:dyDescent="0.25">
      <c r="A75" s="71" t="s">
        <v>80</v>
      </c>
      <c r="B75" s="36" t="s">
        <v>81</v>
      </c>
      <c r="C75" s="24" t="s">
        <v>33</v>
      </c>
      <c r="D75" s="33" t="s">
        <v>46</v>
      </c>
      <c r="E75" s="26">
        <v>0.185</v>
      </c>
      <c r="F75" s="27">
        <v>0.26</v>
      </c>
      <c r="G75" s="25" t="s">
        <v>35</v>
      </c>
      <c r="H75" s="25" t="s">
        <v>54</v>
      </c>
      <c r="I75" s="28" t="s">
        <v>54</v>
      </c>
      <c r="J75" s="24">
        <v>32000</v>
      </c>
      <c r="K75" s="61">
        <v>32000</v>
      </c>
      <c r="L75" s="105">
        <v>2020630010087</v>
      </c>
      <c r="M75" s="251"/>
      <c r="N75" s="107" t="s">
        <v>119</v>
      </c>
      <c r="O75" s="54" t="s">
        <v>233</v>
      </c>
      <c r="P75" s="50">
        <v>1</v>
      </c>
      <c r="Q75" s="50">
        <v>1</v>
      </c>
      <c r="R75" s="50">
        <v>0</v>
      </c>
      <c r="S75" s="98">
        <f t="shared" si="0"/>
        <v>0</v>
      </c>
      <c r="T75" s="111" t="s">
        <v>196</v>
      </c>
      <c r="U75" s="113"/>
      <c r="V75" s="50"/>
      <c r="W75" s="93">
        <f>104000000</f>
        <v>104000000</v>
      </c>
      <c r="X75" s="93">
        <v>0</v>
      </c>
      <c r="Y75" s="176">
        <f t="shared" si="1"/>
        <v>0</v>
      </c>
      <c r="Z75" s="93" t="s">
        <v>430</v>
      </c>
      <c r="AA75" s="92" t="s">
        <v>429</v>
      </c>
      <c r="AB75" s="188" t="s">
        <v>445</v>
      </c>
      <c r="AC75" s="55" t="s">
        <v>186</v>
      </c>
    </row>
    <row r="76" spans="1:30" s="22" customFormat="1" ht="89.25" customHeight="1" thickBot="1" x14ac:dyDescent="0.3">
      <c r="A76" s="71" t="s">
        <v>80</v>
      </c>
      <c r="B76" s="36" t="s">
        <v>81</v>
      </c>
      <c r="C76" s="24" t="s">
        <v>33</v>
      </c>
      <c r="D76" s="33" t="s">
        <v>46</v>
      </c>
      <c r="E76" s="26">
        <v>0.185</v>
      </c>
      <c r="F76" s="27">
        <v>0.26</v>
      </c>
      <c r="G76" s="25" t="s">
        <v>35</v>
      </c>
      <c r="H76" s="25" t="s">
        <v>54</v>
      </c>
      <c r="I76" s="28" t="s">
        <v>54</v>
      </c>
      <c r="J76" s="24">
        <v>32000</v>
      </c>
      <c r="K76" s="61">
        <v>32000</v>
      </c>
      <c r="L76" s="105">
        <v>2020630010087</v>
      </c>
      <c r="M76" s="252"/>
      <c r="N76" s="107" t="s">
        <v>119</v>
      </c>
      <c r="O76" s="54" t="s">
        <v>314</v>
      </c>
      <c r="P76" s="50">
        <v>1</v>
      </c>
      <c r="Q76" s="50">
        <v>1</v>
      </c>
      <c r="R76" s="50">
        <v>0</v>
      </c>
      <c r="S76" s="98">
        <f t="shared" si="0"/>
        <v>0</v>
      </c>
      <c r="T76" s="112" t="s">
        <v>196</v>
      </c>
      <c r="U76" s="113" t="s">
        <v>234</v>
      </c>
      <c r="V76" s="193" t="s">
        <v>242</v>
      </c>
      <c r="W76" s="93">
        <v>30000000</v>
      </c>
      <c r="X76" s="93">
        <v>0</v>
      </c>
      <c r="Y76" s="176">
        <f t="shared" si="1"/>
        <v>0</v>
      </c>
      <c r="Z76" s="93" t="s">
        <v>430</v>
      </c>
      <c r="AA76" s="92" t="s">
        <v>429</v>
      </c>
      <c r="AB76" s="188" t="s">
        <v>445</v>
      </c>
      <c r="AC76" s="55" t="s">
        <v>186</v>
      </c>
    </row>
    <row r="77" spans="1:30" s="45" customFormat="1" ht="68.25" customHeight="1" x14ac:dyDescent="0.25">
      <c r="A77" s="71" t="s">
        <v>80</v>
      </c>
      <c r="B77" s="36" t="s">
        <v>81</v>
      </c>
      <c r="C77" s="24" t="s">
        <v>33</v>
      </c>
      <c r="D77" s="33" t="s">
        <v>46</v>
      </c>
      <c r="E77" s="26">
        <v>0.185</v>
      </c>
      <c r="F77" s="27">
        <v>0.26</v>
      </c>
      <c r="G77" s="25" t="s">
        <v>35</v>
      </c>
      <c r="H77" s="25" t="s">
        <v>55</v>
      </c>
      <c r="I77" s="28" t="s">
        <v>56</v>
      </c>
      <c r="J77" s="24">
        <v>8</v>
      </c>
      <c r="K77" s="61">
        <v>32</v>
      </c>
      <c r="L77" s="105">
        <v>2020630010086</v>
      </c>
      <c r="M77" s="250" t="s">
        <v>120</v>
      </c>
      <c r="N77" s="107" t="s">
        <v>121</v>
      </c>
      <c r="O77" s="54" t="s">
        <v>122</v>
      </c>
      <c r="P77" s="50">
        <v>20</v>
      </c>
      <c r="Q77" s="50">
        <v>10</v>
      </c>
      <c r="R77" s="50">
        <v>10</v>
      </c>
      <c r="S77" s="98">
        <f t="shared" ref="S77:S140" si="2">R77/Q77</f>
        <v>1</v>
      </c>
      <c r="T77" s="110" t="s">
        <v>196</v>
      </c>
      <c r="U77" s="109" t="s">
        <v>343</v>
      </c>
      <c r="V77" s="50" t="s">
        <v>197</v>
      </c>
      <c r="W77" s="93">
        <v>0</v>
      </c>
      <c r="X77" s="93">
        <v>0</v>
      </c>
      <c r="Y77" s="176">
        <v>0</v>
      </c>
      <c r="Z77" s="93" t="s">
        <v>430</v>
      </c>
      <c r="AA77" s="92" t="s">
        <v>429</v>
      </c>
      <c r="AB77" s="188" t="s">
        <v>494</v>
      </c>
      <c r="AC77" s="55" t="s">
        <v>183</v>
      </c>
    </row>
    <row r="78" spans="1:30" s="22" customFormat="1" ht="68.25" customHeight="1" x14ac:dyDescent="0.25">
      <c r="A78" s="71" t="s">
        <v>80</v>
      </c>
      <c r="B78" s="36" t="s">
        <v>81</v>
      </c>
      <c r="C78" s="24" t="s">
        <v>33</v>
      </c>
      <c r="D78" s="33" t="s">
        <v>46</v>
      </c>
      <c r="E78" s="26">
        <v>0.185</v>
      </c>
      <c r="F78" s="27">
        <v>0.26</v>
      </c>
      <c r="G78" s="25" t="s">
        <v>35</v>
      </c>
      <c r="H78" s="25" t="s">
        <v>55</v>
      </c>
      <c r="I78" s="28" t="s">
        <v>56</v>
      </c>
      <c r="J78" s="24">
        <v>8</v>
      </c>
      <c r="K78" s="61">
        <v>32</v>
      </c>
      <c r="L78" s="105">
        <v>2020630010086</v>
      </c>
      <c r="M78" s="251"/>
      <c r="N78" s="107" t="s">
        <v>121</v>
      </c>
      <c r="O78" s="54" t="s">
        <v>315</v>
      </c>
      <c r="P78" s="50">
        <v>10</v>
      </c>
      <c r="Q78" s="50">
        <v>5</v>
      </c>
      <c r="R78" s="50">
        <v>0</v>
      </c>
      <c r="S78" s="98">
        <f t="shared" si="2"/>
        <v>0</v>
      </c>
      <c r="T78" s="111" t="s">
        <v>196</v>
      </c>
      <c r="U78" s="109" t="s">
        <v>343</v>
      </c>
      <c r="V78" s="50" t="s">
        <v>197</v>
      </c>
      <c r="W78" s="65">
        <v>42000000</v>
      </c>
      <c r="X78" s="65">
        <v>0</v>
      </c>
      <c r="Y78" s="176">
        <f t="shared" ref="Y78:Y141" si="3">X78/W78</f>
        <v>0</v>
      </c>
      <c r="Z78" s="93" t="s">
        <v>430</v>
      </c>
      <c r="AA78" s="92" t="s">
        <v>429</v>
      </c>
      <c r="AB78" s="188" t="s">
        <v>495</v>
      </c>
      <c r="AC78" s="55" t="s">
        <v>183</v>
      </c>
    </row>
    <row r="79" spans="1:30" s="22" customFormat="1" ht="68.25" customHeight="1" x14ac:dyDescent="0.25">
      <c r="A79" s="71" t="s">
        <v>80</v>
      </c>
      <c r="B79" s="36" t="s">
        <v>81</v>
      </c>
      <c r="C79" s="24" t="s">
        <v>33</v>
      </c>
      <c r="D79" s="33" t="s">
        <v>46</v>
      </c>
      <c r="E79" s="26">
        <v>0.185</v>
      </c>
      <c r="F79" s="27">
        <v>0.26</v>
      </c>
      <c r="G79" s="25" t="s">
        <v>35</v>
      </c>
      <c r="H79" s="25" t="s">
        <v>55</v>
      </c>
      <c r="I79" s="28" t="s">
        <v>56</v>
      </c>
      <c r="J79" s="24">
        <v>8</v>
      </c>
      <c r="K79" s="61">
        <v>32</v>
      </c>
      <c r="L79" s="105">
        <v>2020630010086</v>
      </c>
      <c r="M79" s="251"/>
      <c r="N79" s="107" t="s">
        <v>121</v>
      </c>
      <c r="O79" s="54" t="s">
        <v>316</v>
      </c>
      <c r="P79" s="50">
        <v>1</v>
      </c>
      <c r="Q79" s="50">
        <v>1</v>
      </c>
      <c r="R79" s="50">
        <v>1</v>
      </c>
      <c r="S79" s="98">
        <f t="shared" si="2"/>
        <v>1</v>
      </c>
      <c r="T79" s="111" t="s">
        <v>196</v>
      </c>
      <c r="U79" s="109" t="s">
        <v>343</v>
      </c>
      <c r="V79" s="50" t="s">
        <v>197</v>
      </c>
      <c r="W79" s="65">
        <v>42000000</v>
      </c>
      <c r="X79" s="65">
        <v>0</v>
      </c>
      <c r="Y79" s="176">
        <f t="shared" si="3"/>
        <v>0</v>
      </c>
      <c r="Z79" s="93" t="s">
        <v>430</v>
      </c>
      <c r="AA79" s="92" t="s">
        <v>429</v>
      </c>
      <c r="AB79" s="188" t="s">
        <v>421</v>
      </c>
      <c r="AC79" s="55" t="s">
        <v>183</v>
      </c>
    </row>
    <row r="80" spans="1:30" s="22" customFormat="1" ht="68.25" customHeight="1" thickBot="1" x14ac:dyDescent="0.3">
      <c r="A80" s="71" t="s">
        <v>80</v>
      </c>
      <c r="B80" s="36" t="s">
        <v>81</v>
      </c>
      <c r="C80" s="24" t="s">
        <v>33</v>
      </c>
      <c r="D80" s="33" t="s">
        <v>46</v>
      </c>
      <c r="E80" s="26">
        <v>0.185</v>
      </c>
      <c r="F80" s="27">
        <v>0.26</v>
      </c>
      <c r="G80" s="25" t="s">
        <v>35</v>
      </c>
      <c r="H80" s="25" t="s">
        <v>55</v>
      </c>
      <c r="I80" s="28" t="s">
        <v>56</v>
      </c>
      <c r="J80" s="24">
        <v>8</v>
      </c>
      <c r="K80" s="61">
        <v>32</v>
      </c>
      <c r="L80" s="105">
        <v>2020630010086</v>
      </c>
      <c r="M80" s="252"/>
      <c r="N80" s="107" t="s">
        <v>121</v>
      </c>
      <c r="O80" s="54" t="s">
        <v>317</v>
      </c>
      <c r="P80" s="50">
        <v>1</v>
      </c>
      <c r="Q80" s="50">
        <v>1</v>
      </c>
      <c r="R80" s="50">
        <v>0</v>
      </c>
      <c r="S80" s="98">
        <f t="shared" si="2"/>
        <v>0</v>
      </c>
      <c r="T80" s="112" t="s">
        <v>196</v>
      </c>
      <c r="U80" s="109" t="s">
        <v>343</v>
      </c>
      <c r="V80" s="50" t="s">
        <v>197</v>
      </c>
      <c r="W80" s="93">
        <f>20000000+200000000</f>
        <v>220000000</v>
      </c>
      <c r="X80" s="65">
        <v>0</v>
      </c>
      <c r="Y80" s="176">
        <f t="shared" si="3"/>
        <v>0</v>
      </c>
      <c r="Z80" s="93" t="s">
        <v>430</v>
      </c>
      <c r="AA80" s="92" t="s">
        <v>429</v>
      </c>
      <c r="AB80" s="188" t="s">
        <v>496</v>
      </c>
      <c r="AC80" s="55" t="s">
        <v>183</v>
      </c>
    </row>
    <row r="81" spans="1:29" s="22" customFormat="1" ht="95.25" customHeight="1" x14ac:dyDescent="0.25">
      <c r="A81" s="71" t="s">
        <v>80</v>
      </c>
      <c r="B81" s="36" t="s">
        <v>81</v>
      </c>
      <c r="C81" s="24" t="s">
        <v>33</v>
      </c>
      <c r="D81" s="33" t="s">
        <v>46</v>
      </c>
      <c r="E81" s="26">
        <v>0.185</v>
      </c>
      <c r="F81" s="27">
        <v>0.26</v>
      </c>
      <c r="G81" s="25" t="s">
        <v>35</v>
      </c>
      <c r="H81" s="25" t="s">
        <v>57</v>
      </c>
      <c r="I81" s="28" t="s">
        <v>58</v>
      </c>
      <c r="J81" s="24">
        <v>116</v>
      </c>
      <c r="K81" s="61">
        <v>116</v>
      </c>
      <c r="L81" s="105">
        <v>2020630010085</v>
      </c>
      <c r="M81" s="242" t="s">
        <v>123</v>
      </c>
      <c r="N81" s="107" t="s">
        <v>124</v>
      </c>
      <c r="O81" s="54" t="s">
        <v>125</v>
      </c>
      <c r="P81" s="50">
        <v>28</v>
      </c>
      <c r="Q81" s="50">
        <v>28</v>
      </c>
      <c r="R81" s="50">
        <v>28</v>
      </c>
      <c r="S81" s="98">
        <f t="shared" si="2"/>
        <v>1</v>
      </c>
      <c r="T81" s="110" t="s">
        <v>196</v>
      </c>
      <c r="U81" s="113"/>
      <c r="V81" s="50"/>
      <c r="W81" s="93">
        <v>0</v>
      </c>
      <c r="X81" s="93">
        <v>0</v>
      </c>
      <c r="Y81" s="176">
        <v>0</v>
      </c>
      <c r="Z81" s="93" t="s">
        <v>430</v>
      </c>
      <c r="AA81" s="92" t="s">
        <v>429</v>
      </c>
      <c r="AB81" s="188" t="s">
        <v>497</v>
      </c>
      <c r="AC81" s="55" t="s">
        <v>546</v>
      </c>
    </row>
    <row r="82" spans="1:29" s="22" customFormat="1" ht="95.25" customHeight="1" x14ac:dyDescent="0.25">
      <c r="A82" s="71" t="s">
        <v>80</v>
      </c>
      <c r="B82" s="36" t="s">
        <v>81</v>
      </c>
      <c r="C82" s="24" t="s">
        <v>33</v>
      </c>
      <c r="D82" s="33" t="s">
        <v>46</v>
      </c>
      <c r="E82" s="26">
        <v>0.185</v>
      </c>
      <c r="F82" s="27">
        <v>0.26</v>
      </c>
      <c r="G82" s="25" t="s">
        <v>35</v>
      </c>
      <c r="H82" s="25" t="s">
        <v>57</v>
      </c>
      <c r="I82" s="28" t="s">
        <v>58</v>
      </c>
      <c r="J82" s="24">
        <v>116</v>
      </c>
      <c r="K82" s="61">
        <v>116</v>
      </c>
      <c r="L82" s="105">
        <v>2020630010085</v>
      </c>
      <c r="M82" s="257"/>
      <c r="N82" s="107" t="s">
        <v>124</v>
      </c>
      <c r="O82" s="54" t="s">
        <v>309</v>
      </c>
      <c r="P82" s="50">
        <v>1</v>
      </c>
      <c r="Q82" s="50">
        <v>1</v>
      </c>
      <c r="R82" s="50">
        <v>0</v>
      </c>
      <c r="S82" s="98">
        <f t="shared" si="2"/>
        <v>0</v>
      </c>
      <c r="T82" s="111" t="s">
        <v>196</v>
      </c>
      <c r="U82" s="109" t="s">
        <v>344</v>
      </c>
      <c r="V82" s="50" t="s">
        <v>197</v>
      </c>
      <c r="W82" s="65">
        <v>22400000</v>
      </c>
      <c r="X82" s="65">
        <v>0</v>
      </c>
      <c r="Y82" s="176">
        <f t="shared" si="3"/>
        <v>0</v>
      </c>
      <c r="Z82" s="93" t="s">
        <v>430</v>
      </c>
      <c r="AA82" s="92" t="s">
        <v>429</v>
      </c>
      <c r="AB82" s="188" t="s">
        <v>498</v>
      </c>
      <c r="AC82" s="55" t="s">
        <v>186</v>
      </c>
    </row>
    <row r="83" spans="1:29" s="22" customFormat="1" ht="108.75" customHeight="1" thickBot="1" x14ac:dyDescent="0.3">
      <c r="A83" s="71" t="s">
        <v>80</v>
      </c>
      <c r="B83" s="36" t="s">
        <v>81</v>
      </c>
      <c r="C83" s="24" t="s">
        <v>33</v>
      </c>
      <c r="D83" s="33" t="s">
        <v>46</v>
      </c>
      <c r="E83" s="26">
        <v>0.185</v>
      </c>
      <c r="F83" s="27">
        <v>0.26</v>
      </c>
      <c r="G83" s="25" t="s">
        <v>35</v>
      </c>
      <c r="H83" s="25" t="s">
        <v>57</v>
      </c>
      <c r="I83" s="28" t="s">
        <v>58</v>
      </c>
      <c r="J83" s="24">
        <v>116</v>
      </c>
      <c r="K83" s="61">
        <v>116</v>
      </c>
      <c r="L83" s="105">
        <v>2020630010085</v>
      </c>
      <c r="M83" s="243"/>
      <c r="N83" s="107" t="s">
        <v>124</v>
      </c>
      <c r="O83" s="54" t="s">
        <v>235</v>
      </c>
      <c r="P83" s="50">
        <v>1</v>
      </c>
      <c r="Q83" s="50">
        <v>1</v>
      </c>
      <c r="R83" s="50">
        <v>0</v>
      </c>
      <c r="S83" s="98">
        <f t="shared" si="2"/>
        <v>0</v>
      </c>
      <c r="T83" s="112" t="s">
        <v>196</v>
      </c>
      <c r="U83" s="109" t="s">
        <v>383</v>
      </c>
      <c r="V83" s="57" t="s">
        <v>374</v>
      </c>
      <c r="W83" s="93">
        <v>140000000</v>
      </c>
      <c r="X83" s="65">
        <v>0</v>
      </c>
      <c r="Y83" s="176">
        <f t="shared" si="3"/>
        <v>0</v>
      </c>
      <c r="Z83" s="93" t="s">
        <v>430</v>
      </c>
      <c r="AA83" s="92" t="s">
        <v>429</v>
      </c>
      <c r="AB83" s="188" t="s">
        <v>445</v>
      </c>
      <c r="AC83" s="55" t="s">
        <v>186</v>
      </c>
    </row>
    <row r="84" spans="1:29" s="22" customFormat="1" ht="114" customHeight="1" x14ac:dyDescent="0.25">
      <c r="A84" s="71" t="s">
        <v>80</v>
      </c>
      <c r="B84" s="36" t="s">
        <v>81</v>
      </c>
      <c r="C84" s="24" t="s">
        <v>33</v>
      </c>
      <c r="D84" s="33" t="s">
        <v>46</v>
      </c>
      <c r="E84" s="26">
        <v>0.185</v>
      </c>
      <c r="F84" s="27">
        <v>0.26</v>
      </c>
      <c r="G84" s="25" t="s">
        <v>35</v>
      </c>
      <c r="H84" s="25" t="s">
        <v>59</v>
      </c>
      <c r="I84" s="28" t="s">
        <v>60</v>
      </c>
      <c r="J84" s="24">
        <v>96000</v>
      </c>
      <c r="K84" s="61">
        <v>96000</v>
      </c>
      <c r="L84" s="105">
        <v>2020630010074</v>
      </c>
      <c r="M84" s="242" t="s">
        <v>126</v>
      </c>
      <c r="N84" s="107" t="s">
        <v>127</v>
      </c>
      <c r="O84" s="54" t="s">
        <v>128</v>
      </c>
      <c r="P84" s="50">
        <v>23867</v>
      </c>
      <c r="Q84" s="50">
        <v>23867</v>
      </c>
      <c r="R84" s="50">
        <v>18000</v>
      </c>
      <c r="S84" s="98">
        <f t="shared" si="2"/>
        <v>0.7541794109020824</v>
      </c>
      <c r="T84" s="110" t="s">
        <v>196</v>
      </c>
      <c r="U84" s="113"/>
      <c r="V84" s="50"/>
      <c r="W84" s="93"/>
      <c r="X84" s="65">
        <v>0</v>
      </c>
      <c r="Y84" s="176">
        <v>0</v>
      </c>
      <c r="Z84" s="93" t="s">
        <v>452</v>
      </c>
      <c r="AA84" s="92" t="s">
        <v>429</v>
      </c>
      <c r="AB84" s="180" t="s">
        <v>499</v>
      </c>
      <c r="AC84" s="55" t="s">
        <v>547</v>
      </c>
    </row>
    <row r="85" spans="1:29" s="22" customFormat="1" ht="156.75" customHeight="1" x14ac:dyDescent="0.25">
      <c r="A85" s="71" t="s">
        <v>80</v>
      </c>
      <c r="B85" s="36" t="s">
        <v>81</v>
      </c>
      <c r="C85" s="24" t="s">
        <v>33</v>
      </c>
      <c r="D85" s="33" t="s">
        <v>46</v>
      </c>
      <c r="E85" s="26">
        <v>0.185</v>
      </c>
      <c r="F85" s="27">
        <v>0.26</v>
      </c>
      <c r="G85" s="25" t="s">
        <v>35</v>
      </c>
      <c r="H85" s="25" t="s">
        <v>59</v>
      </c>
      <c r="I85" s="28" t="s">
        <v>60</v>
      </c>
      <c r="J85" s="24">
        <v>96000</v>
      </c>
      <c r="K85" s="61">
        <v>96000</v>
      </c>
      <c r="L85" s="105">
        <v>2020630010074</v>
      </c>
      <c r="M85" s="257"/>
      <c r="N85" s="107" t="s">
        <v>127</v>
      </c>
      <c r="O85" s="54" t="s">
        <v>236</v>
      </c>
      <c r="P85" s="50">
        <v>1</v>
      </c>
      <c r="Q85" s="50">
        <v>1</v>
      </c>
      <c r="R85" s="50">
        <v>1</v>
      </c>
      <c r="S85" s="98">
        <f t="shared" si="2"/>
        <v>1</v>
      </c>
      <c r="T85" s="111" t="s">
        <v>196</v>
      </c>
      <c r="U85" s="100" t="s">
        <v>241</v>
      </c>
      <c r="V85" s="57" t="s">
        <v>238</v>
      </c>
      <c r="W85" s="93">
        <f>11469560000+229376078</f>
        <v>11698936078</v>
      </c>
      <c r="X85" s="182">
        <f>9116585751-65576090.47</f>
        <v>9051009660.5300007</v>
      </c>
      <c r="Y85" s="176">
        <f t="shared" si="3"/>
        <v>0.77366092097473216</v>
      </c>
      <c r="Z85" s="93" t="s">
        <v>452</v>
      </c>
      <c r="AA85" s="92" t="s">
        <v>429</v>
      </c>
      <c r="AB85" s="188" t="s">
        <v>500</v>
      </c>
      <c r="AC85" s="55" t="s">
        <v>239</v>
      </c>
    </row>
    <row r="86" spans="1:29" s="22" customFormat="1" ht="156.75" customHeight="1" x14ac:dyDescent="0.25">
      <c r="A86" s="71" t="s">
        <v>80</v>
      </c>
      <c r="B86" s="36" t="s">
        <v>81</v>
      </c>
      <c r="C86" s="24" t="s">
        <v>33</v>
      </c>
      <c r="D86" s="33" t="s">
        <v>46</v>
      </c>
      <c r="E86" s="26">
        <v>0.185</v>
      </c>
      <c r="F86" s="27">
        <v>0.26</v>
      </c>
      <c r="G86" s="25" t="s">
        <v>35</v>
      </c>
      <c r="H86" s="25" t="s">
        <v>59</v>
      </c>
      <c r="I86" s="28" t="s">
        <v>60</v>
      </c>
      <c r="J86" s="24">
        <v>96000</v>
      </c>
      <c r="K86" s="61">
        <v>96000</v>
      </c>
      <c r="L86" s="105">
        <v>2020630010074</v>
      </c>
      <c r="M86" s="257"/>
      <c r="N86" s="107" t="s">
        <v>127</v>
      </c>
      <c r="O86" s="54" t="s">
        <v>295</v>
      </c>
      <c r="P86" s="50">
        <v>10</v>
      </c>
      <c r="Q86" s="50">
        <v>10</v>
      </c>
      <c r="R86" s="50">
        <v>10</v>
      </c>
      <c r="S86" s="98">
        <f t="shared" si="2"/>
        <v>1</v>
      </c>
      <c r="T86" s="111" t="s">
        <v>196</v>
      </c>
      <c r="U86" s="100" t="s">
        <v>296</v>
      </c>
      <c r="V86" s="57" t="s">
        <v>247</v>
      </c>
      <c r="W86" s="93">
        <v>20000000</v>
      </c>
      <c r="X86" s="182">
        <v>10500000</v>
      </c>
      <c r="Y86" s="176">
        <f t="shared" si="3"/>
        <v>0.52500000000000002</v>
      </c>
      <c r="Z86" s="93" t="s">
        <v>452</v>
      </c>
      <c r="AA86" s="92" t="s">
        <v>429</v>
      </c>
      <c r="AB86" s="195" t="s">
        <v>441</v>
      </c>
      <c r="AC86" s="55" t="s">
        <v>239</v>
      </c>
    </row>
    <row r="87" spans="1:29" s="22" customFormat="1" ht="156.75" customHeight="1" x14ac:dyDescent="0.25">
      <c r="A87" s="71" t="s">
        <v>80</v>
      </c>
      <c r="B87" s="36" t="s">
        <v>81</v>
      </c>
      <c r="C87" s="24" t="s">
        <v>33</v>
      </c>
      <c r="D87" s="33" t="s">
        <v>46</v>
      </c>
      <c r="E87" s="26">
        <v>0.185</v>
      </c>
      <c r="F87" s="27">
        <v>0.26</v>
      </c>
      <c r="G87" s="25" t="s">
        <v>35</v>
      </c>
      <c r="H87" s="25" t="s">
        <v>59</v>
      </c>
      <c r="I87" s="28" t="s">
        <v>60</v>
      </c>
      <c r="J87" s="24">
        <v>96000</v>
      </c>
      <c r="K87" s="61">
        <v>96000</v>
      </c>
      <c r="L87" s="105">
        <v>2020630010074</v>
      </c>
      <c r="M87" s="257"/>
      <c r="N87" s="107" t="s">
        <v>127</v>
      </c>
      <c r="O87" s="54" t="s">
        <v>297</v>
      </c>
      <c r="P87" s="50">
        <v>1</v>
      </c>
      <c r="Q87" s="50">
        <v>1</v>
      </c>
      <c r="R87" s="50">
        <v>0</v>
      </c>
      <c r="S87" s="98">
        <f t="shared" si="2"/>
        <v>0</v>
      </c>
      <c r="T87" s="111" t="s">
        <v>196</v>
      </c>
      <c r="U87" s="100"/>
      <c r="V87" s="57"/>
      <c r="W87" s="93">
        <v>0</v>
      </c>
      <c r="X87" s="65">
        <v>0</v>
      </c>
      <c r="Y87" s="176">
        <v>0</v>
      </c>
      <c r="Z87" s="93" t="s">
        <v>456</v>
      </c>
      <c r="AA87" s="93" t="s">
        <v>455</v>
      </c>
      <c r="AB87" s="180" t="s">
        <v>436</v>
      </c>
      <c r="AC87" s="55" t="s">
        <v>239</v>
      </c>
    </row>
    <row r="88" spans="1:29" s="22" customFormat="1" ht="99" customHeight="1" x14ac:dyDescent="0.25">
      <c r="A88" s="71" t="s">
        <v>80</v>
      </c>
      <c r="B88" s="36" t="s">
        <v>81</v>
      </c>
      <c r="C88" s="24" t="s">
        <v>33</v>
      </c>
      <c r="D88" s="33" t="s">
        <v>46</v>
      </c>
      <c r="E88" s="26">
        <v>0.185</v>
      </c>
      <c r="F88" s="27">
        <v>0.26</v>
      </c>
      <c r="G88" s="25" t="s">
        <v>35</v>
      </c>
      <c r="H88" s="25" t="s">
        <v>59</v>
      </c>
      <c r="I88" s="28" t="s">
        <v>60</v>
      </c>
      <c r="J88" s="24">
        <v>96000</v>
      </c>
      <c r="K88" s="61">
        <v>96000</v>
      </c>
      <c r="L88" s="105">
        <v>2020630010074</v>
      </c>
      <c r="M88" s="257"/>
      <c r="N88" s="107" t="s">
        <v>127</v>
      </c>
      <c r="O88" s="54" t="s">
        <v>237</v>
      </c>
      <c r="P88" s="50">
        <v>1</v>
      </c>
      <c r="Q88" s="50">
        <v>1</v>
      </c>
      <c r="R88" s="50">
        <v>1</v>
      </c>
      <c r="S88" s="98">
        <f t="shared" si="2"/>
        <v>1</v>
      </c>
      <c r="T88" s="111" t="s">
        <v>196</v>
      </c>
      <c r="U88" s="100" t="s">
        <v>362</v>
      </c>
      <c r="V88" s="50" t="s">
        <v>216</v>
      </c>
      <c r="W88" s="93">
        <v>110000000</v>
      </c>
      <c r="X88" s="182">
        <v>110000000</v>
      </c>
      <c r="Y88" s="176">
        <f t="shared" si="3"/>
        <v>1</v>
      </c>
      <c r="Z88" s="93" t="s">
        <v>452</v>
      </c>
      <c r="AA88" s="92" t="s">
        <v>429</v>
      </c>
      <c r="AB88" s="188" t="s">
        <v>437</v>
      </c>
      <c r="AC88" s="55" t="s">
        <v>239</v>
      </c>
    </row>
    <row r="89" spans="1:29" s="22" customFormat="1" ht="81.75" customHeight="1" thickBot="1" x14ac:dyDescent="0.3">
      <c r="A89" s="71" t="s">
        <v>80</v>
      </c>
      <c r="B89" s="36" t="s">
        <v>81</v>
      </c>
      <c r="C89" s="24" t="s">
        <v>33</v>
      </c>
      <c r="D89" s="33" t="s">
        <v>46</v>
      </c>
      <c r="E89" s="26">
        <v>0.185</v>
      </c>
      <c r="F89" s="27">
        <v>0.26</v>
      </c>
      <c r="G89" s="25" t="s">
        <v>35</v>
      </c>
      <c r="H89" s="25" t="s">
        <v>59</v>
      </c>
      <c r="I89" s="28" t="s">
        <v>60</v>
      </c>
      <c r="J89" s="24">
        <v>96000</v>
      </c>
      <c r="K89" s="61">
        <v>96000</v>
      </c>
      <c r="L89" s="105">
        <v>2020630010074</v>
      </c>
      <c r="M89" s="243"/>
      <c r="N89" s="107" t="s">
        <v>127</v>
      </c>
      <c r="O89" s="54" t="s">
        <v>319</v>
      </c>
      <c r="P89" s="50">
        <v>7</v>
      </c>
      <c r="Q89" s="50">
        <v>7</v>
      </c>
      <c r="R89" s="50">
        <v>7</v>
      </c>
      <c r="S89" s="98">
        <f t="shared" si="2"/>
        <v>1</v>
      </c>
      <c r="T89" s="112" t="s">
        <v>196</v>
      </c>
      <c r="U89" s="113" t="s">
        <v>240</v>
      </c>
      <c r="V89" s="50" t="s">
        <v>216</v>
      </c>
      <c r="W89" s="93">
        <f>141800000+25500000+25500000+37200000</f>
        <v>230000000</v>
      </c>
      <c r="X89" s="182">
        <v>86512140</v>
      </c>
      <c r="Y89" s="176">
        <f t="shared" si="3"/>
        <v>0.3761397391304348</v>
      </c>
      <c r="Z89" s="93" t="s">
        <v>452</v>
      </c>
      <c r="AA89" s="92" t="s">
        <v>429</v>
      </c>
      <c r="AB89" s="188" t="s">
        <v>501</v>
      </c>
      <c r="AC89" s="55" t="s">
        <v>239</v>
      </c>
    </row>
    <row r="90" spans="1:29" s="22" customFormat="1" ht="138.75" customHeight="1" x14ac:dyDescent="0.25">
      <c r="A90" s="71" t="s">
        <v>80</v>
      </c>
      <c r="B90" s="36" t="s">
        <v>81</v>
      </c>
      <c r="C90" s="24" t="s">
        <v>33</v>
      </c>
      <c r="D90" s="33" t="s">
        <v>46</v>
      </c>
      <c r="E90" s="26">
        <v>0.185</v>
      </c>
      <c r="F90" s="27">
        <v>0.26</v>
      </c>
      <c r="G90" s="25" t="s">
        <v>35</v>
      </c>
      <c r="H90" s="25" t="s">
        <v>61</v>
      </c>
      <c r="I90" s="28" t="s">
        <v>62</v>
      </c>
      <c r="J90" s="24">
        <v>2400</v>
      </c>
      <c r="K90" s="61">
        <v>2400</v>
      </c>
      <c r="L90" s="105">
        <v>2020630010076</v>
      </c>
      <c r="M90" s="250" t="s">
        <v>129</v>
      </c>
      <c r="N90" s="107" t="s">
        <v>130</v>
      </c>
      <c r="O90" s="54" t="s">
        <v>131</v>
      </c>
      <c r="P90" s="50">
        <v>240</v>
      </c>
      <c r="Q90" s="50">
        <v>280</v>
      </c>
      <c r="R90" s="50">
        <v>0</v>
      </c>
      <c r="S90" s="98">
        <f t="shared" si="2"/>
        <v>0</v>
      </c>
      <c r="T90" s="110" t="s">
        <v>196</v>
      </c>
      <c r="U90" s="113"/>
      <c r="V90" s="57"/>
      <c r="W90" s="93">
        <v>0</v>
      </c>
      <c r="X90" s="65">
        <v>0</v>
      </c>
      <c r="Y90" s="176">
        <v>0</v>
      </c>
      <c r="Z90" s="93" t="s">
        <v>456</v>
      </c>
      <c r="AA90" s="93" t="s">
        <v>455</v>
      </c>
      <c r="AB90" s="188" t="s">
        <v>502</v>
      </c>
      <c r="AC90" s="55" t="s">
        <v>543</v>
      </c>
    </row>
    <row r="91" spans="1:29" s="22" customFormat="1" ht="103.5" customHeight="1" thickBot="1" x14ac:dyDescent="0.3">
      <c r="A91" s="71" t="s">
        <v>80</v>
      </c>
      <c r="B91" s="36" t="s">
        <v>81</v>
      </c>
      <c r="C91" s="24" t="s">
        <v>33</v>
      </c>
      <c r="D91" s="33" t="s">
        <v>46</v>
      </c>
      <c r="E91" s="26">
        <v>0.185</v>
      </c>
      <c r="F91" s="27">
        <v>0.26</v>
      </c>
      <c r="G91" s="25" t="s">
        <v>35</v>
      </c>
      <c r="H91" s="25" t="s">
        <v>61</v>
      </c>
      <c r="I91" s="28" t="s">
        <v>62</v>
      </c>
      <c r="J91" s="24">
        <v>2400</v>
      </c>
      <c r="K91" s="61">
        <v>2400</v>
      </c>
      <c r="L91" s="105">
        <v>2020630010076</v>
      </c>
      <c r="M91" s="252"/>
      <c r="N91" s="107" t="s">
        <v>130</v>
      </c>
      <c r="O91" s="54" t="s">
        <v>244</v>
      </c>
      <c r="P91" s="50">
        <v>1</v>
      </c>
      <c r="Q91" s="50">
        <v>1</v>
      </c>
      <c r="R91" s="50">
        <v>0</v>
      </c>
      <c r="S91" s="98">
        <f t="shared" si="2"/>
        <v>0</v>
      </c>
      <c r="T91" s="112" t="s">
        <v>196</v>
      </c>
      <c r="U91" s="100" t="s">
        <v>384</v>
      </c>
      <c r="V91" s="57" t="s">
        <v>373</v>
      </c>
      <c r="W91" s="93">
        <f>109200000+277000000+448000000</f>
        <v>834200000</v>
      </c>
      <c r="X91" s="65">
        <v>0</v>
      </c>
      <c r="Y91" s="176">
        <f>X91/W91</f>
        <v>0</v>
      </c>
      <c r="Z91" s="93" t="s">
        <v>456</v>
      </c>
      <c r="AA91" s="93" t="s">
        <v>455</v>
      </c>
      <c r="AB91" s="188" t="s">
        <v>503</v>
      </c>
      <c r="AC91" s="55" t="s">
        <v>293</v>
      </c>
    </row>
    <row r="92" spans="1:29" s="22" customFormat="1" ht="198.75" customHeight="1" x14ac:dyDescent="0.25">
      <c r="A92" s="258" t="s">
        <v>80</v>
      </c>
      <c r="B92" s="260" t="s">
        <v>81</v>
      </c>
      <c r="C92" s="262" t="s">
        <v>33</v>
      </c>
      <c r="D92" s="264" t="s">
        <v>46</v>
      </c>
      <c r="E92" s="266">
        <v>0.185</v>
      </c>
      <c r="F92" s="268">
        <v>0.26</v>
      </c>
      <c r="G92" s="270" t="s">
        <v>35</v>
      </c>
      <c r="H92" s="270" t="s">
        <v>63</v>
      </c>
      <c r="I92" s="270" t="s">
        <v>64</v>
      </c>
      <c r="J92" s="262">
        <v>120</v>
      </c>
      <c r="K92" s="272">
        <v>120</v>
      </c>
      <c r="L92" s="118">
        <v>2020630010077</v>
      </c>
      <c r="M92" s="250" t="s">
        <v>132</v>
      </c>
      <c r="N92" s="119" t="s">
        <v>133</v>
      </c>
      <c r="O92" s="56" t="s">
        <v>134</v>
      </c>
      <c r="P92" s="50">
        <v>130</v>
      </c>
      <c r="Q92" s="50">
        <v>120</v>
      </c>
      <c r="R92" s="50">
        <v>59</v>
      </c>
      <c r="S92" s="98">
        <f t="shared" si="2"/>
        <v>0.49166666666666664</v>
      </c>
      <c r="T92" s="110" t="s">
        <v>196</v>
      </c>
      <c r="U92" s="109" t="s">
        <v>345</v>
      </c>
      <c r="V92" s="50"/>
      <c r="W92" s="93">
        <v>0</v>
      </c>
      <c r="X92" s="65">
        <v>0</v>
      </c>
      <c r="Y92" s="176">
        <v>0</v>
      </c>
      <c r="Z92" s="93" t="s">
        <v>453</v>
      </c>
      <c r="AA92" s="92" t="s">
        <v>429</v>
      </c>
      <c r="AB92" s="180" t="s">
        <v>504</v>
      </c>
      <c r="AC92" s="55" t="s">
        <v>544</v>
      </c>
    </row>
    <row r="93" spans="1:29" s="22" customFormat="1" ht="103.5" customHeight="1" thickBot="1" x14ac:dyDescent="0.3">
      <c r="A93" s="259"/>
      <c r="B93" s="261"/>
      <c r="C93" s="263"/>
      <c r="D93" s="265"/>
      <c r="E93" s="267"/>
      <c r="F93" s="269"/>
      <c r="G93" s="271"/>
      <c r="H93" s="271"/>
      <c r="I93" s="271"/>
      <c r="J93" s="263"/>
      <c r="K93" s="273"/>
      <c r="L93" s="118">
        <v>2020630010077</v>
      </c>
      <c r="M93" s="252"/>
      <c r="N93" s="119" t="s">
        <v>133</v>
      </c>
      <c r="O93" s="56" t="s">
        <v>329</v>
      </c>
      <c r="P93" s="50">
        <v>2</v>
      </c>
      <c r="Q93" s="50">
        <v>3</v>
      </c>
      <c r="R93" s="50">
        <v>2</v>
      </c>
      <c r="S93" s="98">
        <f t="shared" si="2"/>
        <v>0.66666666666666663</v>
      </c>
      <c r="T93" s="112" t="s">
        <v>196</v>
      </c>
      <c r="U93" s="109" t="s">
        <v>345</v>
      </c>
      <c r="V93" s="50" t="s">
        <v>216</v>
      </c>
      <c r="W93" s="93">
        <v>660181000</v>
      </c>
      <c r="X93" s="93">
        <v>131762855</v>
      </c>
      <c r="Y93" s="176">
        <f t="shared" si="3"/>
        <v>0.19958595445794411</v>
      </c>
      <c r="Z93" s="93" t="s">
        <v>453</v>
      </c>
      <c r="AA93" s="92" t="s">
        <v>429</v>
      </c>
      <c r="AB93" s="188" t="s">
        <v>505</v>
      </c>
      <c r="AC93" s="55" t="s">
        <v>186</v>
      </c>
    </row>
    <row r="94" spans="1:29" s="22" customFormat="1" ht="67.5" customHeight="1" thickBot="1" x14ac:dyDescent="0.3">
      <c r="A94" s="71" t="s">
        <v>80</v>
      </c>
      <c r="B94" s="36" t="s">
        <v>81</v>
      </c>
      <c r="C94" s="24" t="s">
        <v>33</v>
      </c>
      <c r="D94" s="33" t="s">
        <v>46</v>
      </c>
      <c r="E94" s="26">
        <v>0.185</v>
      </c>
      <c r="F94" s="27">
        <v>0.26</v>
      </c>
      <c r="G94" s="25" t="s">
        <v>35</v>
      </c>
      <c r="H94" s="25" t="s">
        <v>42</v>
      </c>
      <c r="I94" s="28" t="s">
        <v>65</v>
      </c>
      <c r="J94" s="24">
        <v>112</v>
      </c>
      <c r="K94" s="61">
        <v>112</v>
      </c>
      <c r="L94" s="105">
        <v>2020630010084</v>
      </c>
      <c r="M94" s="114" t="s">
        <v>135</v>
      </c>
      <c r="N94" s="107" t="s">
        <v>136</v>
      </c>
      <c r="O94" s="54" t="s">
        <v>137</v>
      </c>
      <c r="P94" s="50">
        <v>28</v>
      </c>
      <c r="Q94" s="50">
        <v>27</v>
      </c>
      <c r="R94" s="50">
        <v>27</v>
      </c>
      <c r="S94" s="98">
        <f t="shared" si="2"/>
        <v>1</v>
      </c>
      <c r="T94" s="114" t="s">
        <v>187</v>
      </c>
      <c r="U94" s="113" t="s">
        <v>245</v>
      </c>
      <c r="V94" s="57" t="s">
        <v>242</v>
      </c>
      <c r="W94" s="93">
        <v>1295840000</v>
      </c>
      <c r="X94" s="93">
        <v>197005468</v>
      </c>
      <c r="Y94" s="176">
        <f t="shared" si="3"/>
        <v>0.1520291610075318</v>
      </c>
      <c r="Z94" s="93" t="s">
        <v>430</v>
      </c>
      <c r="AA94" s="92" t="s">
        <v>429</v>
      </c>
      <c r="AB94" s="180" t="s">
        <v>506</v>
      </c>
      <c r="AC94" s="55" t="s">
        <v>190</v>
      </c>
    </row>
    <row r="95" spans="1:29" s="22" customFormat="1" ht="196.5" customHeight="1" thickBot="1" x14ac:dyDescent="0.3">
      <c r="A95" s="71" t="s">
        <v>80</v>
      </c>
      <c r="B95" s="36" t="s">
        <v>81</v>
      </c>
      <c r="C95" s="24" t="s">
        <v>33</v>
      </c>
      <c r="D95" s="33" t="s">
        <v>46</v>
      </c>
      <c r="E95" s="26">
        <v>0.185</v>
      </c>
      <c r="F95" s="27">
        <v>0.26</v>
      </c>
      <c r="G95" s="25" t="s">
        <v>35</v>
      </c>
      <c r="H95" s="25" t="s">
        <v>42</v>
      </c>
      <c r="I95" s="28" t="s">
        <v>43</v>
      </c>
      <c r="J95" s="24">
        <v>112</v>
      </c>
      <c r="K95" s="61">
        <v>112</v>
      </c>
      <c r="L95" s="105">
        <v>2020630010083</v>
      </c>
      <c r="M95" s="114" t="s">
        <v>138</v>
      </c>
      <c r="N95" s="107" t="s">
        <v>139</v>
      </c>
      <c r="O95" s="54" t="s">
        <v>389</v>
      </c>
      <c r="P95" s="50">
        <v>28</v>
      </c>
      <c r="Q95" s="50">
        <v>27</v>
      </c>
      <c r="R95" s="50">
        <v>27</v>
      </c>
      <c r="S95" s="98">
        <f t="shared" si="2"/>
        <v>1</v>
      </c>
      <c r="T95" s="114" t="s">
        <v>187</v>
      </c>
      <c r="U95" s="113" t="s">
        <v>246</v>
      </c>
      <c r="V95" s="57" t="s">
        <v>375</v>
      </c>
      <c r="W95" s="93">
        <v>4167803054</v>
      </c>
      <c r="X95" s="93">
        <v>721243054</v>
      </c>
      <c r="Y95" s="176">
        <f t="shared" si="3"/>
        <v>0.17305113621138971</v>
      </c>
      <c r="Z95" s="93" t="s">
        <v>430</v>
      </c>
      <c r="AA95" s="92" t="s">
        <v>429</v>
      </c>
      <c r="AB95" s="180" t="s">
        <v>553</v>
      </c>
      <c r="AC95" s="55" t="s">
        <v>190</v>
      </c>
    </row>
    <row r="96" spans="1:29" s="22" customFormat="1" ht="132.75" customHeight="1" x14ac:dyDescent="0.25">
      <c r="A96" s="71" t="s">
        <v>80</v>
      </c>
      <c r="B96" s="36" t="s">
        <v>81</v>
      </c>
      <c r="C96" s="24" t="s">
        <v>33</v>
      </c>
      <c r="D96" s="33" t="s">
        <v>46</v>
      </c>
      <c r="E96" s="26">
        <v>0.185</v>
      </c>
      <c r="F96" s="27">
        <v>0.26</v>
      </c>
      <c r="G96" s="25" t="s">
        <v>35</v>
      </c>
      <c r="H96" s="25" t="s">
        <v>66</v>
      </c>
      <c r="I96" s="28" t="s">
        <v>67</v>
      </c>
      <c r="J96" s="24">
        <v>80</v>
      </c>
      <c r="K96" s="61">
        <v>116</v>
      </c>
      <c r="L96" s="105">
        <v>2020630010082</v>
      </c>
      <c r="M96" s="250" t="s">
        <v>140</v>
      </c>
      <c r="N96" s="113" t="s">
        <v>141</v>
      </c>
      <c r="O96" s="54" t="s">
        <v>142</v>
      </c>
      <c r="P96" s="50">
        <v>28</v>
      </c>
      <c r="Q96" s="50">
        <v>28</v>
      </c>
      <c r="R96" s="50">
        <v>28</v>
      </c>
      <c r="S96" s="98">
        <f t="shared" si="2"/>
        <v>1</v>
      </c>
      <c r="T96" s="110" t="s">
        <v>196</v>
      </c>
      <c r="U96" s="109" t="s">
        <v>346</v>
      </c>
      <c r="V96" s="57" t="s">
        <v>242</v>
      </c>
      <c r="W96" s="93">
        <v>0</v>
      </c>
      <c r="X96" s="65">
        <v>0</v>
      </c>
      <c r="Y96" s="176">
        <v>0</v>
      </c>
      <c r="Z96" s="93" t="s">
        <v>430</v>
      </c>
      <c r="AA96" s="92" t="s">
        <v>429</v>
      </c>
      <c r="AB96" s="180" t="s">
        <v>554</v>
      </c>
      <c r="AC96" s="55" t="s">
        <v>544</v>
      </c>
    </row>
    <row r="97" spans="1:29" s="22" customFormat="1" ht="126" customHeight="1" thickBot="1" x14ac:dyDescent="0.3">
      <c r="A97" s="71" t="s">
        <v>80</v>
      </c>
      <c r="B97" s="36" t="s">
        <v>81</v>
      </c>
      <c r="C97" s="24" t="s">
        <v>33</v>
      </c>
      <c r="D97" s="33" t="s">
        <v>46</v>
      </c>
      <c r="E97" s="26">
        <v>0.185</v>
      </c>
      <c r="F97" s="27">
        <v>0.26</v>
      </c>
      <c r="G97" s="25" t="s">
        <v>35</v>
      </c>
      <c r="H97" s="25" t="s">
        <v>66</v>
      </c>
      <c r="I97" s="28" t="s">
        <v>67</v>
      </c>
      <c r="J97" s="24">
        <v>80</v>
      </c>
      <c r="K97" s="61">
        <v>116</v>
      </c>
      <c r="L97" s="105">
        <v>2020630010082</v>
      </c>
      <c r="M97" s="252"/>
      <c r="N97" s="113" t="s">
        <v>141</v>
      </c>
      <c r="O97" s="50" t="s">
        <v>330</v>
      </c>
      <c r="P97" s="50">
        <v>1</v>
      </c>
      <c r="Q97" s="50">
        <v>1</v>
      </c>
      <c r="R97" s="50">
        <v>1</v>
      </c>
      <c r="S97" s="98">
        <f t="shared" si="2"/>
        <v>1</v>
      </c>
      <c r="T97" s="112" t="s">
        <v>196</v>
      </c>
      <c r="U97" s="109" t="s">
        <v>346</v>
      </c>
      <c r="V97" s="57" t="s">
        <v>242</v>
      </c>
      <c r="W97" s="93">
        <f>104000000</f>
        <v>104000000</v>
      </c>
      <c r="X97" s="65">
        <v>0</v>
      </c>
      <c r="Y97" s="176">
        <f t="shared" si="3"/>
        <v>0</v>
      </c>
      <c r="Z97" s="93" t="s">
        <v>430</v>
      </c>
      <c r="AA97" s="92" t="s">
        <v>429</v>
      </c>
      <c r="AB97" s="188" t="s">
        <v>507</v>
      </c>
      <c r="AC97" s="55" t="s">
        <v>186</v>
      </c>
    </row>
    <row r="98" spans="1:29" s="22" customFormat="1" ht="146.25" customHeight="1" x14ac:dyDescent="0.25">
      <c r="A98" s="71" t="s">
        <v>80</v>
      </c>
      <c r="B98" s="36" t="s">
        <v>81</v>
      </c>
      <c r="C98" s="24" t="s">
        <v>33</v>
      </c>
      <c r="D98" s="33" t="s">
        <v>46</v>
      </c>
      <c r="E98" s="26">
        <v>0.185</v>
      </c>
      <c r="F98" s="27">
        <v>0.26</v>
      </c>
      <c r="G98" s="25" t="s">
        <v>35</v>
      </c>
      <c r="H98" s="25" t="s">
        <v>68</v>
      </c>
      <c r="I98" s="28" t="s">
        <v>69</v>
      </c>
      <c r="J98" s="24">
        <v>16</v>
      </c>
      <c r="K98" s="61">
        <v>32</v>
      </c>
      <c r="L98" s="105">
        <v>2020630010081</v>
      </c>
      <c r="M98" s="250" t="s">
        <v>143</v>
      </c>
      <c r="N98" s="113" t="s">
        <v>144</v>
      </c>
      <c r="O98" s="54" t="s">
        <v>145</v>
      </c>
      <c r="P98" s="50">
        <v>23</v>
      </c>
      <c r="Q98" s="50">
        <v>24</v>
      </c>
      <c r="R98" s="50">
        <v>24</v>
      </c>
      <c r="S98" s="98">
        <f t="shared" si="2"/>
        <v>1</v>
      </c>
      <c r="T98" s="110" t="s">
        <v>231</v>
      </c>
      <c r="U98" s="109" t="s">
        <v>347</v>
      </c>
      <c r="V98" s="50"/>
      <c r="W98" s="93">
        <v>0</v>
      </c>
      <c r="X98" s="65">
        <v>0</v>
      </c>
      <c r="Y98" s="176">
        <v>0</v>
      </c>
      <c r="Z98" s="93" t="s">
        <v>558</v>
      </c>
      <c r="AA98" s="92" t="s">
        <v>429</v>
      </c>
      <c r="AB98" s="183" t="s">
        <v>508</v>
      </c>
      <c r="AC98" s="55" t="s">
        <v>544</v>
      </c>
    </row>
    <row r="99" spans="1:29" s="22" customFormat="1" ht="138" customHeight="1" thickBot="1" x14ac:dyDescent="0.3">
      <c r="A99" s="71" t="s">
        <v>80</v>
      </c>
      <c r="B99" s="36" t="s">
        <v>81</v>
      </c>
      <c r="C99" s="24" t="s">
        <v>33</v>
      </c>
      <c r="D99" s="33" t="s">
        <v>46</v>
      </c>
      <c r="E99" s="26">
        <v>0.185</v>
      </c>
      <c r="F99" s="27">
        <v>0.26</v>
      </c>
      <c r="G99" s="25" t="s">
        <v>35</v>
      </c>
      <c r="H99" s="25" t="s">
        <v>68</v>
      </c>
      <c r="I99" s="28" t="s">
        <v>69</v>
      </c>
      <c r="J99" s="24">
        <v>16</v>
      </c>
      <c r="K99" s="61">
        <v>32</v>
      </c>
      <c r="L99" s="105">
        <v>2020630010081</v>
      </c>
      <c r="M99" s="252"/>
      <c r="N99" s="113" t="s">
        <v>144</v>
      </c>
      <c r="O99" s="54" t="s">
        <v>322</v>
      </c>
      <c r="P99" s="50">
        <v>1</v>
      </c>
      <c r="Q99" s="50">
        <v>1</v>
      </c>
      <c r="R99" s="50">
        <v>1</v>
      </c>
      <c r="S99" s="98">
        <f t="shared" si="2"/>
        <v>1</v>
      </c>
      <c r="T99" s="112" t="s">
        <v>231</v>
      </c>
      <c r="U99" s="109" t="s">
        <v>347</v>
      </c>
      <c r="V99" s="57" t="s">
        <v>242</v>
      </c>
      <c r="W99" s="93">
        <f>72800000+70000000</f>
        <v>142800000</v>
      </c>
      <c r="X99" s="65">
        <v>0</v>
      </c>
      <c r="Y99" s="176">
        <f t="shared" si="3"/>
        <v>0</v>
      </c>
      <c r="Z99" s="93" t="s">
        <v>558</v>
      </c>
      <c r="AA99" s="92" t="s">
        <v>429</v>
      </c>
      <c r="AB99" s="180" t="s">
        <v>509</v>
      </c>
      <c r="AC99" s="55" t="s">
        <v>186</v>
      </c>
    </row>
    <row r="100" spans="1:29" s="22" customFormat="1" ht="87" customHeight="1" x14ac:dyDescent="0.25">
      <c r="A100" s="71" t="s">
        <v>80</v>
      </c>
      <c r="B100" s="36" t="s">
        <v>81</v>
      </c>
      <c r="C100" s="24" t="s">
        <v>33</v>
      </c>
      <c r="D100" s="33" t="s">
        <v>46</v>
      </c>
      <c r="E100" s="26">
        <v>0.185</v>
      </c>
      <c r="F100" s="27">
        <v>0.26</v>
      </c>
      <c r="G100" s="25" t="s">
        <v>35</v>
      </c>
      <c r="H100" s="25" t="s">
        <v>55</v>
      </c>
      <c r="I100" s="28" t="s">
        <v>56</v>
      </c>
      <c r="J100" s="24">
        <v>12</v>
      </c>
      <c r="K100" s="61">
        <v>28</v>
      </c>
      <c r="L100" s="105">
        <v>2020630010080</v>
      </c>
      <c r="M100" s="250" t="s">
        <v>146</v>
      </c>
      <c r="N100" s="113" t="s">
        <v>147</v>
      </c>
      <c r="O100" s="54" t="s">
        <v>228</v>
      </c>
      <c r="P100" s="50">
        <v>28</v>
      </c>
      <c r="Q100" s="50">
        <v>28</v>
      </c>
      <c r="R100" s="50">
        <v>15</v>
      </c>
      <c r="S100" s="98">
        <f t="shared" si="2"/>
        <v>0.5357142857142857</v>
      </c>
      <c r="T100" s="110" t="s">
        <v>196</v>
      </c>
      <c r="U100" s="109" t="s">
        <v>348</v>
      </c>
      <c r="V100" s="50"/>
      <c r="W100" s="93">
        <v>0</v>
      </c>
      <c r="X100" s="65">
        <v>0</v>
      </c>
      <c r="Y100" s="176">
        <v>0</v>
      </c>
      <c r="Z100" s="93" t="s">
        <v>430</v>
      </c>
      <c r="AA100" s="92" t="s">
        <v>429</v>
      </c>
      <c r="AB100" s="180" t="s">
        <v>510</v>
      </c>
      <c r="AC100" s="55" t="s">
        <v>548</v>
      </c>
    </row>
    <row r="101" spans="1:29" s="22" customFormat="1" ht="90.75" customHeight="1" x14ac:dyDescent="0.25">
      <c r="A101" s="71" t="s">
        <v>80</v>
      </c>
      <c r="B101" s="36" t="s">
        <v>81</v>
      </c>
      <c r="C101" s="24" t="s">
        <v>33</v>
      </c>
      <c r="D101" s="33" t="s">
        <v>46</v>
      </c>
      <c r="E101" s="26">
        <v>0.185</v>
      </c>
      <c r="F101" s="27">
        <v>0.26</v>
      </c>
      <c r="G101" s="25" t="s">
        <v>35</v>
      </c>
      <c r="H101" s="25" t="s">
        <v>55</v>
      </c>
      <c r="I101" s="28" t="s">
        <v>56</v>
      </c>
      <c r="J101" s="24">
        <v>12</v>
      </c>
      <c r="K101" s="61">
        <v>28</v>
      </c>
      <c r="L101" s="105">
        <v>2020630010080</v>
      </c>
      <c r="M101" s="251"/>
      <c r="N101" s="113" t="s">
        <v>147</v>
      </c>
      <c r="O101" s="54" t="s">
        <v>323</v>
      </c>
      <c r="P101" s="50">
        <v>50</v>
      </c>
      <c r="Q101" s="50">
        <v>50</v>
      </c>
      <c r="R101" s="50">
        <v>50</v>
      </c>
      <c r="S101" s="98">
        <f t="shared" si="2"/>
        <v>1</v>
      </c>
      <c r="T101" s="111" t="s">
        <v>196</v>
      </c>
      <c r="U101" s="109" t="s">
        <v>348</v>
      </c>
      <c r="V101" s="50" t="s">
        <v>197</v>
      </c>
      <c r="W101" s="93">
        <v>20000000</v>
      </c>
      <c r="X101" s="65">
        <v>0</v>
      </c>
      <c r="Y101" s="176">
        <f t="shared" si="3"/>
        <v>0</v>
      </c>
      <c r="Z101" s="93" t="s">
        <v>430</v>
      </c>
      <c r="AA101" s="92" t="s">
        <v>429</v>
      </c>
      <c r="AB101" s="180" t="s">
        <v>511</v>
      </c>
      <c r="AC101" s="55" t="s">
        <v>186</v>
      </c>
    </row>
    <row r="102" spans="1:29" s="22" customFormat="1" ht="84" customHeight="1" x14ac:dyDescent="0.25">
      <c r="A102" s="71" t="s">
        <v>80</v>
      </c>
      <c r="B102" s="36" t="s">
        <v>81</v>
      </c>
      <c r="C102" s="24" t="s">
        <v>33</v>
      </c>
      <c r="D102" s="33" t="s">
        <v>46</v>
      </c>
      <c r="E102" s="26">
        <v>0.185</v>
      </c>
      <c r="F102" s="27">
        <v>0.26</v>
      </c>
      <c r="G102" s="25" t="s">
        <v>35</v>
      </c>
      <c r="H102" s="25" t="s">
        <v>55</v>
      </c>
      <c r="I102" s="28" t="s">
        <v>56</v>
      </c>
      <c r="J102" s="24">
        <v>12</v>
      </c>
      <c r="K102" s="61">
        <v>28</v>
      </c>
      <c r="L102" s="105">
        <v>2020630010080</v>
      </c>
      <c r="M102" s="251"/>
      <c r="N102" s="113" t="s">
        <v>147</v>
      </c>
      <c r="O102" s="54" t="s">
        <v>318</v>
      </c>
      <c r="P102" s="50">
        <v>0</v>
      </c>
      <c r="Q102" s="50">
        <v>5</v>
      </c>
      <c r="R102" s="50">
        <v>0</v>
      </c>
      <c r="S102" s="98">
        <f t="shared" si="2"/>
        <v>0</v>
      </c>
      <c r="T102" s="111" t="s">
        <v>196</v>
      </c>
      <c r="U102" s="109" t="s">
        <v>348</v>
      </c>
      <c r="V102" s="50" t="s">
        <v>197</v>
      </c>
      <c r="W102" s="93">
        <v>44000000</v>
      </c>
      <c r="X102" s="65">
        <v>0</v>
      </c>
      <c r="Y102" s="176">
        <f t="shared" si="3"/>
        <v>0</v>
      </c>
      <c r="Z102" s="93" t="s">
        <v>430</v>
      </c>
      <c r="AA102" s="92" t="s">
        <v>429</v>
      </c>
      <c r="AB102" s="196" t="s">
        <v>512</v>
      </c>
      <c r="AC102" s="55" t="s">
        <v>186</v>
      </c>
    </row>
    <row r="103" spans="1:29" s="22" customFormat="1" ht="90" customHeight="1" thickBot="1" x14ac:dyDescent="0.3">
      <c r="A103" s="71" t="s">
        <v>80</v>
      </c>
      <c r="B103" s="36" t="s">
        <v>81</v>
      </c>
      <c r="C103" s="24" t="s">
        <v>33</v>
      </c>
      <c r="D103" s="33" t="s">
        <v>46</v>
      </c>
      <c r="E103" s="26">
        <v>0.185</v>
      </c>
      <c r="F103" s="27">
        <v>0.26</v>
      </c>
      <c r="G103" s="25" t="s">
        <v>35</v>
      </c>
      <c r="H103" s="25" t="s">
        <v>55</v>
      </c>
      <c r="I103" s="28" t="s">
        <v>56</v>
      </c>
      <c r="J103" s="24">
        <v>12</v>
      </c>
      <c r="K103" s="61">
        <v>28</v>
      </c>
      <c r="L103" s="105">
        <v>2020630010080</v>
      </c>
      <c r="M103" s="252"/>
      <c r="N103" s="113" t="s">
        <v>147</v>
      </c>
      <c r="O103" s="54" t="s">
        <v>229</v>
      </c>
      <c r="P103" s="50">
        <v>0</v>
      </c>
      <c r="Q103" s="50">
        <v>1</v>
      </c>
      <c r="R103" s="50">
        <v>1</v>
      </c>
      <c r="S103" s="98">
        <f t="shared" si="2"/>
        <v>1</v>
      </c>
      <c r="T103" s="112" t="s">
        <v>196</v>
      </c>
      <c r="U103" s="109" t="s">
        <v>348</v>
      </c>
      <c r="V103" s="50" t="s">
        <v>197</v>
      </c>
      <c r="W103" s="93">
        <v>40000000</v>
      </c>
      <c r="X103" s="65">
        <v>0</v>
      </c>
      <c r="Y103" s="176">
        <f t="shared" si="3"/>
        <v>0</v>
      </c>
      <c r="Z103" s="93" t="s">
        <v>430</v>
      </c>
      <c r="AA103" s="92" t="s">
        <v>429</v>
      </c>
      <c r="AB103" s="188" t="s">
        <v>513</v>
      </c>
      <c r="AC103" s="55" t="s">
        <v>230</v>
      </c>
    </row>
    <row r="104" spans="1:29" s="22" customFormat="1" ht="102" customHeight="1" x14ac:dyDescent="0.25">
      <c r="A104" s="71" t="s">
        <v>80</v>
      </c>
      <c r="B104" s="36" t="s">
        <v>81</v>
      </c>
      <c r="C104" s="24" t="s">
        <v>33</v>
      </c>
      <c r="D104" s="33" t="s">
        <v>46</v>
      </c>
      <c r="E104" s="26">
        <v>0.185</v>
      </c>
      <c r="F104" s="27">
        <v>0.26</v>
      </c>
      <c r="G104" s="25" t="s">
        <v>35</v>
      </c>
      <c r="H104" s="25" t="s">
        <v>40</v>
      </c>
      <c r="I104" s="28" t="s">
        <v>41</v>
      </c>
      <c r="J104" s="24">
        <v>4</v>
      </c>
      <c r="K104" s="61">
        <v>16</v>
      </c>
      <c r="L104" s="105">
        <v>2020630010078</v>
      </c>
      <c r="M104" s="250" t="s">
        <v>148</v>
      </c>
      <c r="N104" s="113" t="s">
        <v>149</v>
      </c>
      <c r="O104" s="54" t="s">
        <v>150</v>
      </c>
      <c r="P104" s="50">
        <v>12</v>
      </c>
      <c r="Q104" s="50">
        <v>16</v>
      </c>
      <c r="R104" s="50">
        <v>16</v>
      </c>
      <c r="S104" s="98">
        <f t="shared" si="2"/>
        <v>1</v>
      </c>
      <c r="T104" s="110" t="s">
        <v>196</v>
      </c>
      <c r="U104" s="113"/>
      <c r="V104" s="50"/>
      <c r="W104" s="93">
        <v>0</v>
      </c>
      <c r="X104" s="65">
        <v>0</v>
      </c>
      <c r="Y104" s="176">
        <v>0</v>
      </c>
      <c r="Z104" s="93" t="s">
        <v>430</v>
      </c>
      <c r="AA104" s="92" t="s">
        <v>429</v>
      </c>
      <c r="AB104" s="180" t="s">
        <v>563</v>
      </c>
      <c r="AC104" s="55" t="s">
        <v>549</v>
      </c>
    </row>
    <row r="105" spans="1:29" s="22" customFormat="1" ht="93.75" customHeight="1" x14ac:dyDescent="0.25">
      <c r="A105" s="71" t="s">
        <v>80</v>
      </c>
      <c r="B105" s="36" t="s">
        <v>81</v>
      </c>
      <c r="C105" s="24" t="s">
        <v>33</v>
      </c>
      <c r="D105" s="33" t="s">
        <v>46</v>
      </c>
      <c r="E105" s="26">
        <v>0.185</v>
      </c>
      <c r="F105" s="27">
        <v>0.26</v>
      </c>
      <c r="G105" s="25" t="s">
        <v>35</v>
      </c>
      <c r="H105" s="25" t="s">
        <v>40</v>
      </c>
      <c r="I105" s="28" t="s">
        <v>41</v>
      </c>
      <c r="J105" s="24">
        <v>4</v>
      </c>
      <c r="K105" s="61">
        <v>16</v>
      </c>
      <c r="L105" s="105">
        <v>2020630010078</v>
      </c>
      <c r="M105" s="251"/>
      <c r="N105" s="113" t="s">
        <v>149</v>
      </c>
      <c r="O105" s="54" t="s">
        <v>390</v>
      </c>
      <c r="P105" s="50">
        <v>5</v>
      </c>
      <c r="Q105" s="50">
        <v>3</v>
      </c>
      <c r="R105" s="50">
        <v>0</v>
      </c>
      <c r="S105" s="98">
        <f t="shared" si="2"/>
        <v>0</v>
      </c>
      <c r="T105" s="111" t="s">
        <v>196</v>
      </c>
      <c r="U105" s="109" t="s">
        <v>349</v>
      </c>
      <c r="V105" s="57" t="s">
        <v>226</v>
      </c>
      <c r="W105" s="93">
        <f>12240000+25000000</f>
        <v>37240000</v>
      </c>
      <c r="X105" s="65">
        <v>0</v>
      </c>
      <c r="Y105" s="176">
        <f t="shared" si="3"/>
        <v>0</v>
      </c>
      <c r="Z105" s="93" t="s">
        <v>430</v>
      </c>
      <c r="AA105" s="92" t="s">
        <v>429</v>
      </c>
      <c r="AB105" s="180" t="s">
        <v>514</v>
      </c>
      <c r="AC105" s="55" t="s">
        <v>225</v>
      </c>
    </row>
    <row r="106" spans="1:29" s="22" customFormat="1" ht="128.25" customHeight="1" x14ac:dyDescent="0.25">
      <c r="A106" s="71" t="s">
        <v>80</v>
      </c>
      <c r="B106" s="36" t="s">
        <v>81</v>
      </c>
      <c r="C106" s="24" t="s">
        <v>33</v>
      </c>
      <c r="D106" s="33" t="s">
        <v>46</v>
      </c>
      <c r="E106" s="26">
        <v>0.185</v>
      </c>
      <c r="F106" s="27">
        <v>0.26</v>
      </c>
      <c r="G106" s="25" t="s">
        <v>35</v>
      </c>
      <c r="H106" s="25" t="s">
        <v>40</v>
      </c>
      <c r="I106" s="28" t="s">
        <v>41</v>
      </c>
      <c r="J106" s="24">
        <v>4</v>
      </c>
      <c r="K106" s="61">
        <v>16</v>
      </c>
      <c r="L106" s="105">
        <v>2020630010078</v>
      </c>
      <c r="M106" s="251"/>
      <c r="N106" s="113" t="s">
        <v>149</v>
      </c>
      <c r="O106" s="54" t="s">
        <v>224</v>
      </c>
      <c r="P106" s="50">
        <v>1</v>
      </c>
      <c r="Q106" s="50">
        <v>1</v>
      </c>
      <c r="R106" s="50">
        <v>1</v>
      </c>
      <c r="S106" s="98">
        <f t="shared" si="2"/>
        <v>1</v>
      </c>
      <c r="T106" s="111" t="s">
        <v>196</v>
      </c>
      <c r="U106" s="109" t="s">
        <v>349</v>
      </c>
      <c r="V106" s="57" t="s">
        <v>227</v>
      </c>
      <c r="W106" s="93">
        <f>20000000+26100256</f>
        <v>46100256</v>
      </c>
      <c r="X106" s="65">
        <v>0</v>
      </c>
      <c r="Y106" s="176">
        <f t="shared" si="3"/>
        <v>0</v>
      </c>
      <c r="Z106" s="93" t="s">
        <v>430</v>
      </c>
      <c r="AA106" s="92" t="s">
        <v>429</v>
      </c>
      <c r="AB106" s="188" t="s">
        <v>515</v>
      </c>
      <c r="AC106" s="55" t="s">
        <v>225</v>
      </c>
    </row>
    <row r="107" spans="1:29" s="22" customFormat="1" ht="73.5" customHeight="1" thickBot="1" x14ac:dyDescent="0.3">
      <c r="A107" s="71" t="s">
        <v>80</v>
      </c>
      <c r="B107" s="36" t="s">
        <v>81</v>
      </c>
      <c r="C107" s="24" t="s">
        <v>33</v>
      </c>
      <c r="D107" s="33" t="s">
        <v>46</v>
      </c>
      <c r="E107" s="26">
        <v>0.185</v>
      </c>
      <c r="F107" s="27">
        <v>0.26</v>
      </c>
      <c r="G107" s="25" t="s">
        <v>35</v>
      </c>
      <c r="H107" s="25" t="s">
        <v>40</v>
      </c>
      <c r="I107" s="28" t="s">
        <v>41</v>
      </c>
      <c r="J107" s="24">
        <v>4</v>
      </c>
      <c r="K107" s="61">
        <v>16</v>
      </c>
      <c r="L107" s="105">
        <v>2020630010078</v>
      </c>
      <c r="M107" s="252"/>
      <c r="N107" s="113" t="s">
        <v>149</v>
      </c>
      <c r="O107" s="54" t="s">
        <v>331</v>
      </c>
      <c r="P107" s="50">
        <v>1</v>
      </c>
      <c r="Q107" s="50">
        <v>1</v>
      </c>
      <c r="R107" s="50">
        <v>0</v>
      </c>
      <c r="S107" s="98">
        <f t="shared" si="2"/>
        <v>0</v>
      </c>
      <c r="T107" s="112" t="s">
        <v>196</v>
      </c>
      <c r="U107" s="109" t="s">
        <v>350</v>
      </c>
      <c r="V107" s="57" t="s">
        <v>227</v>
      </c>
      <c r="W107" s="66">
        <v>1456000</v>
      </c>
      <c r="X107" s="65">
        <v>0</v>
      </c>
      <c r="Y107" s="176">
        <f t="shared" si="3"/>
        <v>0</v>
      </c>
      <c r="Z107" s="93" t="s">
        <v>430</v>
      </c>
      <c r="AA107" s="92" t="s">
        <v>429</v>
      </c>
      <c r="AB107" s="180" t="s">
        <v>516</v>
      </c>
      <c r="AC107" s="55" t="s">
        <v>225</v>
      </c>
    </row>
    <row r="108" spans="1:29" s="22" customFormat="1" ht="103.5" customHeight="1" x14ac:dyDescent="0.25">
      <c r="A108" s="71" t="s">
        <v>80</v>
      </c>
      <c r="B108" s="36" t="s">
        <v>81</v>
      </c>
      <c r="C108" s="24" t="s">
        <v>33</v>
      </c>
      <c r="D108" s="33" t="s">
        <v>46</v>
      </c>
      <c r="E108" s="26">
        <v>0.185</v>
      </c>
      <c r="F108" s="27">
        <v>0.26</v>
      </c>
      <c r="G108" s="25" t="s">
        <v>35</v>
      </c>
      <c r="H108" s="25" t="s">
        <v>70</v>
      </c>
      <c r="I108" s="28" t="s">
        <v>71</v>
      </c>
      <c r="J108" s="24">
        <v>3</v>
      </c>
      <c r="K108" s="61">
        <v>24</v>
      </c>
      <c r="L108" s="105">
        <v>2020630010045</v>
      </c>
      <c r="M108" s="250" t="s">
        <v>151</v>
      </c>
      <c r="N108" s="113" t="s">
        <v>152</v>
      </c>
      <c r="O108" s="54" t="s">
        <v>153</v>
      </c>
      <c r="P108" s="50">
        <v>11</v>
      </c>
      <c r="Q108" s="50">
        <v>12</v>
      </c>
      <c r="R108" s="50">
        <v>12</v>
      </c>
      <c r="S108" s="98">
        <f t="shared" si="2"/>
        <v>1</v>
      </c>
      <c r="T108" s="110" t="s">
        <v>196</v>
      </c>
      <c r="U108" s="113"/>
      <c r="V108" s="50"/>
      <c r="W108" s="93">
        <v>0</v>
      </c>
      <c r="X108" s="65">
        <v>0</v>
      </c>
      <c r="Y108" s="176">
        <v>0</v>
      </c>
      <c r="Z108" s="93" t="s">
        <v>430</v>
      </c>
      <c r="AA108" s="92" t="s">
        <v>429</v>
      </c>
      <c r="AB108" s="180" t="s">
        <v>517</v>
      </c>
      <c r="AC108" s="55" t="s">
        <v>546</v>
      </c>
    </row>
    <row r="109" spans="1:29" s="22" customFormat="1" ht="60" customHeight="1" thickBot="1" x14ac:dyDescent="0.3">
      <c r="A109" s="71" t="s">
        <v>80</v>
      </c>
      <c r="B109" s="36" t="s">
        <v>81</v>
      </c>
      <c r="C109" s="24" t="s">
        <v>33</v>
      </c>
      <c r="D109" s="33" t="s">
        <v>46</v>
      </c>
      <c r="E109" s="26">
        <v>0.185</v>
      </c>
      <c r="F109" s="27">
        <v>0.26</v>
      </c>
      <c r="G109" s="25" t="s">
        <v>35</v>
      </c>
      <c r="H109" s="25" t="s">
        <v>70</v>
      </c>
      <c r="I109" s="28" t="s">
        <v>71</v>
      </c>
      <c r="J109" s="24">
        <v>3</v>
      </c>
      <c r="K109" s="61">
        <v>24</v>
      </c>
      <c r="L109" s="105">
        <v>2020630010045</v>
      </c>
      <c r="M109" s="252"/>
      <c r="N109" s="113" t="s">
        <v>152</v>
      </c>
      <c r="O109" s="54" t="s">
        <v>391</v>
      </c>
      <c r="P109" s="50">
        <v>0</v>
      </c>
      <c r="Q109" s="50">
        <v>1</v>
      </c>
      <c r="R109" s="50">
        <v>0</v>
      </c>
      <c r="S109" s="98">
        <f t="shared" si="2"/>
        <v>0</v>
      </c>
      <c r="T109" s="112" t="s">
        <v>196</v>
      </c>
      <c r="U109" s="109" t="s">
        <v>351</v>
      </c>
      <c r="V109" s="50" t="s">
        <v>218</v>
      </c>
      <c r="W109" s="93">
        <v>2000000</v>
      </c>
      <c r="X109" s="65">
        <v>0</v>
      </c>
      <c r="Y109" s="176">
        <f t="shared" si="3"/>
        <v>0</v>
      </c>
      <c r="Z109" s="93" t="s">
        <v>456</v>
      </c>
      <c r="AA109" s="93" t="s">
        <v>455</v>
      </c>
      <c r="AB109" s="188" t="s">
        <v>445</v>
      </c>
      <c r="AC109" s="55" t="s">
        <v>186</v>
      </c>
    </row>
    <row r="110" spans="1:29" s="22" customFormat="1" ht="60" customHeight="1" x14ac:dyDescent="0.25">
      <c r="A110" s="71" t="s">
        <v>80</v>
      </c>
      <c r="B110" s="36" t="s">
        <v>81</v>
      </c>
      <c r="C110" s="24" t="s">
        <v>33</v>
      </c>
      <c r="D110" s="33" t="s">
        <v>46</v>
      </c>
      <c r="E110" s="26">
        <v>0.185</v>
      </c>
      <c r="F110" s="27">
        <v>0.26</v>
      </c>
      <c r="G110" s="25" t="s">
        <v>35</v>
      </c>
      <c r="H110" s="25" t="s">
        <v>57</v>
      </c>
      <c r="I110" s="28" t="s">
        <v>58</v>
      </c>
      <c r="J110" s="24">
        <v>0</v>
      </c>
      <c r="K110" s="61">
        <v>20</v>
      </c>
      <c r="L110" s="105">
        <v>2020630010032</v>
      </c>
      <c r="M110" s="242" t="s">
        <v>154</v>
      </c>
      <c r="N110" s="113" t="s">
        <v>155</v>
      </c>
      <c r="O110" s="54" t="s">
        <v>156</v>
      </c>
      <c r="P110" s="50">
        <v>28</v>
      </c>
      <c r="Q110" s="50">
        <v>28</v>
      </c>
      <c r="R110" s="50">
        <v>28</v>
      </c>
      <c r="S110" s="98">
        <f t="shared" si="2"/>
        <v>1</v>
      </c>
      <c r="T110" s="110" t="s">
        <v>196</v>
      </c>
      <c r="U110" s="113"/>
      <c r="V110" s="50"/>
      <c r="W110" s="93">
        <v>0</v>
      </c>
      <c r="X110" s="65">
        <v>0</v>
      </c>
      <c r="Y110" s="176">
        <v>0</v>
      </c>
      <c r="Z110" s="93" t="s">
        <v>430</v>
      </c>
      <c r="AA110" s="92" t="s">
        <v>429</v>
      </c>
      <c r="AB110" s="188" t="s">
        <v>518</v>
      </c>
      <c r="AC110" s="55" t="s">
        <v>544</v>
      </c>
    </row>
    <row r="111" spans="1:29" s="22" customFormat="1" ht="60" customHeight="1" thickBot="1" x14ac:dyDescent="0.3">
      <c r="A111" s="71" t="s">
        <v>80</v>
      </c>
      <c r="B111" s="36" t="s">
        <v>81</v>
      </c>
      <c r="C111" s="24" t="s">
        <v>33</v>
      </c>
      <c r="D111" s="33" t="s">
        <v>46</v>
      </c>
      <c r="E111" s="26">
        <v>0.185</v>
      </c>
      <c r="F111" s="27">
        <v>0.26</v>
      </c>
      <c r="G111" s="25" t="s">
        <v>35</v>
      </c>
      <c r="H111" s="25" t="s">
        <v>57</v>
      </c>
      <c r="I111" s="28" t="s">
        <v>58</v>
      </c>
      <c r="J111" s="24">
        <v>0</v>
      </c>
      <c r="K111" s="61">
        <v>20</v>
      </c>
      <c r="L111" s="105">
        <v>2020630010032</v>
      </c>
      <c r="M111" s="243"/>
      <c r="N111" s="113" t="s">
        <v>155</v>
      </c>
      <c r="O111" s="54" t="s">
        <v>391</v>
      </c>
      <c r="P111" s="50">
        <v>0</v>
      </c>
      <c r="Q111" s="50">
        <v>1</v>
      </c>
      <c r="R111" s="50">
        <v>0</v>
      </c>
      <c r="S111" s="98">
        <f t="shared" si="2"/>
        <v>0</v>
      </c>
      <c r="T111" s="112" t="s">
        <v>196</v>
      </c>
      <c r="U111" s="109" t="s">
        <v>352</v>
      </c>
      <c r="V111" s="50" t="s">
        <v>218</v>
      </c>
      <c r="W111" s="93">
        <v>2000000</v>
      </c>
      <c r="X111" s="65">
        <v>0</v>
      </c>
      <c r="Y111" s="176">
        <f t="shared" si="3"/>
        <v>0</v>
      </c>
      <c r="Z111" s="93" t="s">
        <v>456</v>
      </c>
      <c r="AA111" s="93" t="s">
        <v>455</v>
      </c>
      <c r="AB111" s="188" t="s">
        <v>445</v>
      </c>
      <c r="AC111" s="55" t="s">
        <v>186</v>
      </c>
    </row>
    <row r="112" spans="1:29" s="22" customFormat="1" ht="112.5" customHeight="1" x14ac:dyDescent="0.25">
      <c r="A112" s="71" t="s">
        <v>80</v>
      </c>
      <c r="B112" s="36" t="s">
        <v>81</v>
      </c>
      <c r="C112" s="24" t="s">
        <v>33</v>
      </c>
      <c r="D112" s="33" t="s">
        <v>46</v>
      </c>
      <c r="E112" s="26">
        <v>0.185</v>
      </c>
      <c r="F112" s="27">
        <v>0.26</v>
      </c>
      <c r="G112" s="25" t="s">
        <v>35</v>
      </c>
      <c r="H112" s="25" t="s">
        <v>72</v>
      </c>
      <c r="I112" s="28" t="s">
        <v>73</v>
      </c>
      <c r="J112" s="24">
        <v>60</v>
      </c>
      <c r="K112" s="61">
        <v>112</v>
      </c>
      <c r="L112" s="105">
        <v>2020630010033</v>
      </c>
      <c r="M112" s="250" t="s">
        <v>157</v>
      </c>
      <c r="N112" s="113" t="s">
        <v>158</v>
      </c>
      <c r="O112" s="54" t="s">
        <v>159</v>
      </c>
      <c r="P112" s="50">
        <v>28</v>
      </c>
      <c r="Q112" s="50">
        <v>28</v>
      </c>
      <c r="R112" s="50">
        <v>28</v>
      </c>
      <c r="S112" s="98">
        <f t="shared" si="2"/>
        <v>1</v>
      </c>
      <c r="T112" s="110" t="s">
        <v>196</v>
      </c>
      <c r="U112" s="113"/>
      <c r="V112" s="50"/>
      <c r="W112" s="93">
        <v>0</v>
      </c>
      <c r="X112" s="65">
        <v>0</v>
      </c>
      <c r="Y112" s="176">
        <v>0</v>
      </c>
      <c r="Z112" s="93" t="s">
        <v>430</v>
      </c>
      <c r="AA112" s="92" t="s">
        <v>429</v>
      </c>
      <c r="AB112" s="180" t="s">
        <v>519</v>
      </c>
      <c r="AC112" s="55" t="s">
        <v>546</v>
      </c>
    </row>
    <row r="113" spans="1:29" s="22" customFormat="1" ht="60" customHeight="1" thickBot="1" x14ac:dyDescent="0.3">
      <c r="A113" s="71" t="s">
        <v>80</v>
      </c>
      <c r="B113" s="36" t="s">
        <v>81</v>
      </c>
      <c r="C113" s="24" t="s">
        <v>33</v>
      </c>
      <c r="D113" s="33" t="s">
        <v>46</v>
      </c>
      <c r="E113" s="26">
        <v>0.185</v>
      </c>
      <c r="F113" s="27">
        <v>0.26</v>
      </c>
      <c r="G113" s="25" t="s">
        <v>35</v>
      </c>
      <c r="H113" s="25" t="s">
        <v>72</v>
      </c>
      <c r="I113" s="28" t="s">
        <v>73</v>
      </c>
      <c r="J113" s="24">
        <v>60</v>
      </c>
      <c r="K113" s="61">
        <v>112</v>
      </c>
      <c r="L113" s="105">
        <v>2020630010033</v>
      </c>
      <c r="M113" s="252"/>
      <c r="N113" s="113" t="s">
        <v>158</v>
      </c>
      <c r="O113" s="54" t="s">
        <v>391</v>
      </c>
      <c r="P113" s="50">
        <v>0</v>
      </c>
      <c r="Q113" s="50">
        <v>1</v>
      </c>
      <c r="R113" s="50">
        <v>0</v>
      </c>
      <c r="S113" s="98">
        <f t="shared" si="2"/>
        <v>0</v>
      </c>
      <c r="T113" s="112" t="s">
        <v>196</v>
      </c>
      <c r="U113" s="109" t="s">
        <v>353</v>
      </c>
      <c r="V113" s="50" t="s">
        <v>218</v>
      </c>
      <c r="W113" s="93">
        <v>2000000</v>
      </c>
      <c r="X113" s="65">
        <v>0</v>
      </c>
      <c r="Y113" s="176">
        <f t="shared" si="3"/>
        <v>0</v>
      </c>
      <c r="Z113" s="93" t="s">
        <v>456</v>
      </c>
      <c r="AA113" s="93" t="s">
        <v>455</v>
      </c>
      <c r="AB113" s="188" t="s">
        <v>445</v>
      </c>
      <c r="AC113" s="55" t="s">
        <v>186</v>
      </c>
    </row>
    <row r="114" spans="1:29" s="22" customFormat="1" ht="60" customHeight="1" x14ac:dyDescent="0.25">
      <c r="A114" s="71" t="s">
        <v>80</v>
      </c>
      <c r="B114" s="36" t="s">
        <v>81</v>
      </c>
      <c r="C114" s="24" t="s">
        <v>33</v>
      </c>
      <c r="D114" s="33" t="s">
        <v>46</v>
      </c>
      <c r="E114" s="26">
        <v>0.185</v>
      </c>
      <c r="F114" s="27">
        <v>0.26</v>
      </c>
      <c r="G114" s="25" t="s">
        <v>35</v>
      </c>
      <c r="H114" s="25" t="s">
        <v>74</v>
      </c>
      <c r="I114" s="28" t="s">
        <v>54</v>
      </c>
      <c r="J114" s="24">
        <v>0</v>
      </c>
      <c r="K114" s="61">
        <v>580</v>
      </c>
      <c r="L114" s="105">
        <v>2020630010040</v>
      </c>
      <c r="M114" s="242" t="s">
        <v>160</v>
      </c>
      <c r="N114" s="113" t="s">
        <v>161</v>
      </c>
      <c r="O114" s="54" t="s">
        <v>223</v>
      </c>
      <c r="P114" s="50">
        <v>300</v>
      </c>
      <c r="Q114" s="50">
        <v>300</v>
      </c>
      <c r="R114" s="50">
        <v>50</v>
      </c>
      <c r="S114" s="98">
        <f t="shared" si="2"/>
        <v>0.16666666666666666</v>
      </c>
      <c r="T114" s="110" t="s">
        <v>196</v>
      </c>
      <c r="U114" s="113"/>
      <c r="V114" s="50"/>
      <c r="W114" s="93">
        <v>0</v>
      </c>
      <c r="X114" s="65">
        <v>0</v>
      </c>
      <c r="Y114" s="176">
        <v>0</v>
      </c>
      <c r="Z114" s="93" t="s">
        <v>430</v>
      </c>
      <c r="AA114" s="92" t="s">
        <v>429</v>
      </c>
      <c r="AB114" s="188" t="s">
        <v>555</v>
      </c>
      <c r="AC114" s="55" t="s">
        <v>546</v>
      </c>
    </row>
    <row r="115" spans="1:29" s="22" customFormat="1" ht="60" customHeight="1" thickBot="1" x14ac:dyDescent="0.3">
      <c r="A115" s="71" t="s">
        <v>80</v>
      </c>
      <c r="B115" s="36" t="s">
        <v>81</v>
      </c>
      <c r="C115" s="24" t="s">
        <v>33</v>
      </c>
      <c r="D115" s="33" t="s">
        <v>46</v>
      </c>
      <c r="E115" s="26">
        <v>0.185</v>
      </c>
      <c r="F115" s="27">
        <v>0.26</v>
      </c>
      <c r="G115" s="25" t="s">
        <v>35</v>
      </c>
      <c r="H115" s="25" t="s">
        <v>74</v>
      </c>
      <c r="I115" s="28" t="s">
        <v>54</v>
      </c>
      <c r="J115" s="24">
        <v>0</v>
      </c>
      <c r="K115" s="61">
        <v>580</v>
      </c>
      <c r="L115" s="105">
        <v>2020630010040</v>
      </c>
      <c r="M115" s="243"/>
      <c r="N115" s="113" t="s">
        <v>161</v>
      </c>
      <c r="O115" s="54" t="s">
        <v>391</v>
      </c>
      <c r="P115" s="50">
        <v>0</v>
      </c>
      <c r="Q115" s="50">
        <v>1</v>
      </c>
      <c r="R115" s="50">
        <v>0</v>
      </c>
      <c r="S115" s="98">
        <f t="shared" si="2"/>
        <v>0</v>
      </c>
      <c r="T115" s="112" t="s">
        <v>196</v>
      </c>
      <c r="U115" s="109" t="s">
        <v>354</v>
      </c>
      <c r="V115" s="50" t="s">
        <v>218</v>
      </c>
      <c r="W115" s="93">
        <v>2000000</v>
      </c>
      <c r="X115" s="65">
        <v>0</v>
      </c>
      <c r="Y115" s="176">
        <f t="shared" si="3"/>
        <v>0</v>
      </c>
      <c r="Z115" s="93" t="s">
        <v>456</v>
      </c>
      <c r="AA115" s="93" t="s">
        <v>455</v>
      </c>
      <c r="AB115" s="188" t="s">
        <v>445</v>
      </c>
      <c r="AC115" s="55" t="s">
        <v>186</v>
      </c>
    </row>
    <row r="116" spans="1:29" s="22" customFormat="1" ht="60" customHeight="1" x14ac:dyDescent="0.25">
      <c r="A116" s="71" t="s">
        <v>80</v>
      </c>
      <c r="B116" s="36" t="s">
        <v>81</v>
      </c>
      <c r="C116" s="24" t="s">
        <v>33</v>
      </c>
      <c r="D116" s="33" t="s">
        <v>46</v>
      </c>
      <c r="E116" s="26">
        <v>0.185</v>
      </c>
      <c r="F116" s="27">
        <v>0.26</v>
      </c>
      <c r="G116" s="25" t="s">
        <v>35</v>
      </c>
      <c r="H116" s="25" t="s">
        <v>75</v>
      </c>
      <c r="I116" s="28" t="s">
        <v>76</v>
      </c>
      <c r="J116" s="24">
        <v>1</v>
      </c>
      <c r="K116" s="61">
        <v>8</v>
      </c>
      <c r="L116" s="105">
        <v>2020630010039</v>
      </c>
      <c r="M116" s="242" t="s">
        <v>162</v>
      </c>
      <c r="N116" s="113" t="s">
        <v>163</v>
      </c>
      <c r="O116" s="54" t="s">
        <v>164</v>
      </c>
      <c r="P116" s="50">
        <v>2</v>
      </c>
      <c r="Q116" s="50">
        <v>2</v>
      </c>
      <c r="R116" s="50">
        <v>1</v>
      </c>
      <c r="S116" s="98">
        <f t="shared" si="2"/>
        <v>0.5</v>
      </c>
      <c r="T116" s="110" t="s">
        <v>196</v>
      </c>
      <c r="U116" s="113"/>
      <c r="V116" s="50"/>
      <c r="W116" s="93">
        <v>0</v>
      </c>
      <c r="X116" s="65">
        <v>0</v>
      </c>
      <c r="Y116" s="176">
        <v>0</v>
      </c>
      <c r="Z116" s="93" t="s">
        <v>430</v>
      </c>
      <c r="AA116" s="92" t="s">
        <v>429</v>
      </c>
      <c r="AB116" s="188" t="s">
        <v>520</v>
      </c>
      <c r="AC116" s="55" t="s">
        <v>545</v>
      </c>
    </row>
    <row r="117" spans="1:29" s="22" customFormat="1" ht="60" customHeight="1" thickBot="1" x14ac:dyDescent="0.3">
      <c r="A117" s="71" t="s">
        <v>80</v>
      </c>
      <c r="B117" s="36" t="s">
        <v>81</v>
      </c>
      <c r="C117" s="24" t="s">
        <v>33</v>
      </c>
      <c r="D117" s="33" t="s">
        <v>46</v>
      </c>
      <c r="E117" s="26">
        <v>0.185</v>
      </c>
      <c r="F117" s="27">
        <v>0.26</v>
      </c>
      <c r="G117" s="25" t="s">
        <v>35</v>
      </c>
      <c r="H117" s="25" t="s">
        <v>75</v>
      </c>
      <c r="I117" s="28" t="s">
        <v>76</v>
      </c>
      <c r="J117" s="24">
        <v>1</v>
      </c>
      <c r="K117" s="61">
        <v>8</v>
      </c>
      <c r="L117" s="105">
        <v>2020630010039</v>
      </c>
      <c r="M117" s="243"/>
      <c r="N117" s="113" t="s">
        <v>163</v>
      </c>
      <c r="O117" s="54" t="s">
        <v>391</v>
      </c>
      <c r="P117" s="50">
        <v>0</v>
      </c>
      <c r="Q117" s="50">
        <v>1</v>
      </c>
      <c r="R117" s="50">
        <v>1</v>
      </c>
      <c r="S117" s="98">
        <f t="shared" si="2"/>
        <v>1</v>
      </c>
      <c r="T117" s="112" t="s">
        <v>196</v>
      </c>
      <c r="U117" s="109" t="s">
        <v>355</v>
      </c>
      <c r="V117" s="50" t="s">
        <v>218</v>
      </c>
      <c r="W117" s="93">
        <v>2000000</v>
      </c>
      <c r="X117" s="65">
        <v>0</v>
      </c>
      <c r="Y117" s="176">
        <f t="shared" si="3"/>
        <v>0</v>
      </c>
      <c r="Z117" s="93" t="s">
        <v>456</v>
      </c>
      <c r="AA117" s="93" t="s">
        <v>455</v>
      </c>
      <c r="AB117" s="188" t="s">
        <v>445</v>
      </c>
      <c r="AC117" s="55" t="s">
        <v>183</v>
      </c>
    </row>
    <row r="118" spans="1:29" s="22" customFormat="1" ht="94.5" customHeight="1" x14ac:dyDescent="0.25">
      <c r="A118" s="71" t="s">
        <v>80</v>
      </c>
      <c r="B118" s="36" t="s">
        <v>81</v>
      </c>
      <c r="C118" s="24" t="s">
        <v>33</v>
      </c>
      <c r="D118" s="33" t="s">
        <v>46</v>
      </c>
      <c r="E118" s="26">
        <v>0.185</v>
      </c>
      <c r="F118" s="27">
        <v>0.26</v>
      </c>
      <c r="G118" s="25" t="s">
        <v>35</v>
      </c>
      <c r="H118" s="25" t="s">
        <v>70</v>
      </c>
      <c r="I118" s="28" t="s">
        <v>71</v>
      </c>
      <c r="J118" s="24">
        <v>0</v>
      </c>
      <c r="K118" s="61">
        <v>24</v>
      </c>
      <c r="L118" s="105">
        <v>2020630010035</v>
      </c>
      <c r="M118" s="242" t="s">
        <v>165</v>
      </c>
      <c r="N118" s="113" t="s">
        <v>166</v>
      </c>
      <c r="O118" s="54" t="s">
        <v>167</v>
      </c>
      <c r="P118" s="50">
        <v>3</v>
      </c>
      <c r="Q118" s="50">
        <v>4</v>
      </c>
      <c r="R118" s="50">
        <v>3</v>
      </c>
      <c r="S118" s="98">
        <f t="shared" si="2"/>
        <v>0.75</v>
      </c>
      <c r="T118" s="110" t="s">
        <v>196</v>
      </c>
      <c r="U118" s="113"/>
      <c r="V118" s="50"/>
      <c r="W118" s="93">
        <v>0</v>
      </c>
      <c r="X118" s="65">
        <v>0</v>
      </c>
      <c r="Y118" s="176">
        <v>0</v>
      </c>
      <c r="Z118" s="93" t="s">
        <v>430</v>
      </c>
      <c r="AA118" s="92" t="s">
        <v>429</v>
      </c>
      <c r="AB118" s="180" t="s">
        <v>521</v>
      </c>
      <c r="AC118" s="55" t="s">
        <v>546</v>
      </c>
    </row>
    <row r="119" spans="1:29" s="22" customFormat="1" ht="60" customHeight="1" thickBot="1" x14ac:dyDescent="0.3">
      <c r="A119" s="71" t="s">
        <v>80</v>
      </c>
      <c r="B119" s="36" t="s">
        <v>81</v>
      </c>
      <c r="C119" s="24" t="s">
        <v>33</v>
      </c>
      <c r="D119" s="33" t="s">
        <v>46</v>
      </c>
      <c r="E119" s="26">
        <v>0.185</v>
      </c>
      <c r="F119" s="27">
        <v>0.26</v>
      </c>
      <c r="G119" s="25" t="s">
        <v>35</v>
      </c>
      <c r="H119" s="25" t="s">
        <v>70</v>
      </c>
      <c r="I119" s="28" t="s">
        <v>71</v>
      </c>
      <c r="J119" s="24">
        <v>0</v>
      </c>
      <c r="K119" s="61">
        <v>24</v>
      </c>
      <c r="L119" s="105">
        <v>2020630010035</v>
      </c>
      <c r="M119" s="243"/>
      <c r="N119" s="113" t="s">
        <v>166</v>
      </c>
      <c r="O119" s="54" t="s">
        <v>391</v>
      </c>
      <c r="P119" s="50">
        <v>0</v>
      </c>
      <c r="Q119" s="50">
        <v>1</v>
      </c>
      <c r="R119" s="50">
        <v>0</v>
      </c>
      <c r="S119" s="98">
        <f t="shared" si="2"/>
        <v>0</v>
      </c>
      <c r="T119" s="112" t="s">
        <v>196</v>
      </c>
      <c r="U119" s="109" t="s">
        <v>356</v>
      </c>
      <c r="V119" s="50" t="s">
        <v>218</v>
      </c>
      <c r="W119" s="93">
        <v>2000000</v>
      </c>
      <c r="X119" s="65">
        <v>0</v>
      </c>
      <c r="Y119" s="176">
        <f t="shared" si="3"/>
        <v>0</v>
      </c>
      <c r="Z119" s="93" t="s">
        <v>456</v>
      </c>
      <c r="AA119" s="93" t="s">
        <v>455</v>
      </c>
      <c r="AB119" s="188" t="s">
        <v>445</v>
      </c>
      <c r="AC119" s="55" t="s">
        <v>186</v>
      </c>
    </row>
    <row r="120" spans="1:29" s="22" customFormat="1" ht="133.5" customHeight="1" x14ac:dyDescent="0.25">
      <c r="A120" s="71" t="s">
        <v>80</v>
      </c>
      <c r="B120" s="36" t="s">
        <v>81</v>
      </c>
      <c r="C120" s="24" t="s">
        <v>33</v>
      </c>
      <c r="D120" s="33" t="s">
        <v>46</v>
      </c>
      <c r="E120" s="26">
        <v>0.185</v>
      </c>
      <c r="F120" s="27">
        <v>0.26</v>
      </c>
      <c r="G120" s="25" t="s">
        <v>35</v>
      </c>
      <c r="H120" s="25" t="s">
        <v>70</v>
      </c>
      <c r="I120" s="28" t="s">
        <v>71</v>
      </c>
      <c r="J120" s="24">
        <v>3</v>
      </c>
      <c r="K120" s="61">
        <v>24</v>
      </c>
      <c r="L120" s="105">
        <v>2020630010034</v>
      </c>
      <c r="M120" s="242" t="s">
        <v>168</v>
      </c>
      <c r="N120" s="113" t="s">
        <v>169</v>
      </c>
      <c r="O120" s="54" t="s">
        <v>170</v>
      </c>
      <c r="P120" s="50">
        <v>5</v>
      </c>
      <c r="Q120" s="50">
        <v>10</v>
      </c>
      <c r="R120" s="50">
        <v>3</v>
      </c>
      <c r="S120" s="98">
        <f t="shared" si="2"/>
        <v>0.3</v>
      </c>
      <c r="T120" s="110" t="s">
        <v>196</v>
      </c>
      <c r="U120" s="113"/>
      <c r="V120" s="50"/>
      <c r="W120" s="93">
        <v>0</v>
      </c>
      <c r="X120" s="65">
        <v>0</v>
      </c>
      <c r="Y120" s="176">
        <v>0</v>
      </c>
      <c r="Z120" s="93" t="s">
        <v>430</v>
      </c>
      <c r="AA120" s="92" t="s">
        <v>429</v>
      </c>
      <c r="AB120" s="188" t="s">
        <v>522</v>
      </c>
      <c r="AC120" s="55" t="s">
        <v>544</v>
      </c>
    </row>
    <row r="121" spans="1:29" s="22" customFormat="1" ht="60" customHeight="1" thickBot="1" x14ac:dyDescent="0.3">
      <c r="A121" s="71" t="s">
        <v>80</v>
      </c>
      <c r="B121" s="36" t="s">
        <v>81</v>
      </c>
      <c r="C121" s="24" t="s">
        <v>33</v>
      </c>
      <c r="D121" s="33" t="s">
        <v>46</v>
      </c>
      <c r="E121" s="26">
        <v>0.185</v>
      </c>
      <c r="F121" s="27">
        <v>0.26</v>
      </c>
      <c r="G121" s="25" t="s">
        <v>35</v>
      </c>
      <c r="H121" s="25" t="s">
        <v>70</v>
      </c>
      <c r="I121" s="28" t="s">
        <v>71</v>
      </c>
      <c r="J121" s="24">
        <v>3</v>
      </c>
      <c r="K121" s="61">
        <v>24</v>
      </c>
      <c r="L121" s="105">
        <v>2020630010034</v>
      </c>
      <c r="M121" s="243"/>
      <c r="N121" s="113" t="s">
        <v>169</v>
      </c>
      <c r="O121" s="54" t="s">
        <v>391</v>
      </c>
      <c r="P121" s="50">
        <v>0</v>
      </c>
      <c r="Q121" s="50">
        <v>1</v>
      </c>
      <c r="R121" s="50">
        <v>0</v>
      </c>
      <c r="S121" s="98">
        <f t="shared" si="2"/>
        <v>0</v>
      </c>
      <c r="T121" s="112" t="s">
        <v>196</v>
      </c>
      <c r="U121" s="109" t="s">
        <v>357</v>
      </c>
      <c r="V121" s="50" t="s">
        <v>218</v>
      </c>
      <c r="W121" s="93">
        <v>2000000</v>
      </c>
      <c r="X121" s="65">
        <v>0</v>
      </c>
      <c r="Y121" s="176">
        <f t="shared" si="3"/>
        <v>0</v>
      </c>
      <c r="Z121" s="93" t="s">
        <v>430</v>
      </c>
      <c r="AA121" s="92" t="s">
        <v>429</v>
      </c>
      <c r="AB121" s="188" t="s">
        <v>445</v>
      </c>
      <c r="AC121" s="55" t="s">
        <v>186</v>
      </c>
    </row>
    <row r="122" spans="1:29" s="22" customFormat="1" ht="99.75" customHeight="1" x14ac:dyDescent="0.25">
      <c r="A122" s="71" t="s">
        <v>80</v>
      </c>
      <c r="B122" s="36" t="s">
        <v>81</v>
      </c>
      <c r="C122" s="24" t="s">
        <v>33</v>
      </c>
      <c r="D122" s="33" t="s">
        <v>46</v>
      </c>
      <c r="E122" s="26">
        <v>0.185</v>
      </c>
      <c r="F122" s="27">
        <v>0.26</v>
      </c>
      <c r="G122" s="25" t="s">
        <v>35</v>
      </c>
      <c r="H122" s="25" t="s">
        <v>40</v>
      </c>
      <c r="I122" s="28" t="s">
        <v>41</v>
      </c>
      <c r="J122" s="24">
        <v>16</v>
      </c>
      <c r="K122" s="61">
        <v>16</v>
      </c>
      <c r="L122" s="105">
        <v>2020630010044</v>
      </c>
      <c r="M122" s="250" t="s">
        <v>171</v>
      </c>
      <c r="N122" s="113" t="s">
        <v>172</v>
      </c>
      <c r="O122" s="54" t="s">
        <v>173</v>
      </c>
      <c r="P122" s="50">
        <v>4</v>
      </c>
      <c r="Q122" s="50">
        <v>4</v>
      </c>
      <c r="R122" s="50">
        <v>1</v>
      </c>
      <c r="S122" s="98">
        <f t="shared" si="2"/>
        <v>0.25</v>
      </c>
      <c r="T122" s="110" t="s">
        <v>196</v>
      </c>
      <c r="U122" s="113"/>
      <c r="V122" s="50"/>
      <c r="W122" s="93">
        <v>0</v>
      </c>
      <c r="X122" s="65">
        <v>0</v>
      </c>
      <c r="Y122" s="176">
        <v>0</v>
      </c>
      <c r="Z122" s="93" t="s">
        <v>430</v>
      </c>
      <c r="AA122" s="92" t="s">
        <v>429</v>
      </c>
      <c r="AB122" s="188" t="s">
        <v>523</v>
      </c>
      <c r="AC122" s="55" t="s">
        <v>550</v>
      </c>
    </row>
    <row r="123" spans="1:29" s="22" customFormat="1" ht="99.75" customHeight="1" thickBot="1" x14ac:dyDescent="0.3">
      <c r="A123" s="71" t="s">
        <v>80</v>
      </c>
      <c r="B123" s="36" t="s">
        <v>81</v>
      </c>
      <c r="C123" s="24" t="s">
        <v>33</v>
      </c>
      <c r="D123" s="33" t="s">
        <v>46</v>
      </c>
      <c r="E123" s="26">
        <v>0.185</v>
      </c>
      <c r="F123" s="27">
        <v>0.26</v>
      </c>
      <c r="G123" s="25" t="s">
        <v>35</v>
      </c>
      <c r="H123" s="25" t="s">
        <v>40</v>
      </c>
      <c r="I123" s="28" t="s">
        <v>41</v>
      </c>
      <c r="J123" s="24">
        <v>16</v>
      </c>
      <c r="K123" s="61">
        <v>16</v>
      </c>
      <c r="L123" s="105">
        <v>2020630010044</v>
      </c>
      <c r="M123" s="252"/>
      <c r="N123" s="113" t="s">
        <v>172</v>
      </c>
      <c r="O123" s="54" t="s">
        <v>222</v>
      </c>
      <c r="P123" s="50">
        <v>1</v>
      </c>
      <c r="Q123" s="50">
        <v>1</v>
      </c>
      <c r="R123" s="50">
        <v>1</v>
      </c>
      <c r="S123" s="98">
        <f t="shared" si="2"/>
        <v>1</v>
      </c>
      <c r="T123" s="112" t="s">
        <v>196</v>
      </c>
      <c r="U123" s="109" t="s">
        <v>358</v>
      </c>
      <c r="V123" s="50" t="s">
        <v>192</v>
      </c>
      <c r="W123" s="93">
        <v>50000000</v>
      </c>
      <c r="X123" s="65">
        <v>0</v>
      </c>
      <c r="Y123" s="176">
        <f t="shared" si="3"/>
        <v>0</v>
      </c>
      <c r="Z123" s="93" t="s">
        <v>430</v>
      </c>
      <c r="AA123" s="92" t="s">
        <v>429</v>
      </c>
      <c r="AB123" s="188" t="s">
        <v>524</v>
      </c>
      <c r="AC123" s="55" t="s">
        <v>183</v>
      </c>
    </row>
    <row r="124" spans="1:29" s="22" customFormat="1" ht="111.75" customHeight="1" x14ac:dyDescent="0.25">
      <c r="A124" s="71" t="s">
        <v>80</v>
      </c>
      <c r="B124" s="36" t="s">
        <v>81</v>
      </c>
      <c r="C124" s="24" t="s">
        <v>33</v>
      </c>
      <c r="D124" s="33" t="s">
        <v>46</v>
      </c>
      <c r="E124" s="26">
        <v>0.185</v>
      </c>
      <c r="F124" s="27">
        <v>0.26</v>
      </c>
      <c r="G124" s="25" t="s">
        <v>35</v>
      </c>
      <c r="H124" s="25" t="s">
        <v>77</v>
      </c>
      <c r="I124" s="28" t="s">
        <v>78</v>
      </c>
      <c r="J124" s="24">
        <v>48</v>
      </c>
      <c r="K124" s="61">
        <v>84</v>
      </c>
      <c r="L124" s="105">
        <v>2020630010043</v>
      </c>
      <c r="M124" s="242" t="s">
        <v>174</v>
      </c>
      <c r="N124" s="113" t="s">
        <v>175</v>
      </c>
      <c r="O124" s="54" t="s">
        <v>361</v>
      </c>
      <c r="P124" s="50">
        <v>56</v>
      </c>
      <c r="Q124" s="50">
        <v>56</v>
      </c>
      <c r="R124" s="50">
        <v>0</v>
      </c>
      <c r="S124" s="98">
        <f t="shared" si="2"/>
        <v>0</v>
      </c>
      <c r="T124" s="110" t="s">
        <v>196</v>
      </c>
      <c r="U124" s="113"/>
      <c r="V124" s="50"/>
      <c r="W124" s="93">
        <v>0</v>
      </c>
      <c r="X124" s="65">
        <v>0</v>
      </c>
      <c r="Y124" s="176">
        <v>0</v>
      </c>
      <c r="Z124" s="93" t="s">
        <v>456</v>
      </c>
      <c r="AA124" s="93" t="s">
        <v>455</v>
      </c>
      <c r="AB124" s="188" t="s">
        <v>525</v>
      </c>
      <c r="AC124" s="55" t="s">
        <v>550</v>
      </c>
    </row>
    <row r="125" spans="1:29" s="22" customFormat="1" ht="124.5" customHeight="1" x14ac:dyDescent="0.25">
      <c r="A125" s="71" t="s">
        <v>80</v>
      </c>
      <c r="B125" s="36" t="s">
        <v>81</v>
      </c>
      <c r="C125" s="24" t="s">
        <v>33</v>
      </c>
      <c r="D125" s="33" t="s">
        <v>46</v>
      </c>
      <c r="E125" s="26">
        <v>0.185</v>
      </c>
      <c r="F125" s="27">
        <v>0.26</v>
      </c>
      <c r="G125" s="25" t="s">
        <v>35</v>
      </c>
      <c r="H125" s="25" t="s">
        <v>77</v>
      </c>
      <c r="I125" s="28" t="s">
        <v>78</v>
      </c>
      <c r="J125" s="24">
        <v>48</v>
      </c>
      <c r="K125" s="61">
        <v>84</v>
      </c>
      <c r="L125" s="105">
        <v>2020630010043</v>
      </c>
      <c r="M125" s="257"/>
      <c r="N125" s="113" t="s">
        <v>175</v>
      </c>
      <c r="O125" s="54" t="s">
        <v>220</v>
      </c>
      <c r="P125" s="50">
        <v>1</v>
      </c>
      <c r="Q125" s="50">
        <v>1</v>
      </c>
      <c r="R125" s="50">
        <v>0</v>
      </c>
      <c r="S125" s="98">
        <f t="shared" si="2"/>
        <v>0</v>
      </c>
      <c r="T125" s="111" t="s">
        <v>196</v>
      </c>
      <c r="U125" s="109" t="s">
        <v>359</v>
      </c>
      <c r="V125" s="57" t="s">
        <v>364</v>
      </c>
      <c r="W125" s="93">
        <v>582000000</v>
      </c>
      <c r="X125" s="65">
        <v>0</v>
      </c>
      <c r="Y125" s="176">
        <f t="shared" si="3"/>
        <v>0</v>
      </c>
      <c r="Z125" s="93" t="s">
        <v>456</v>
      </c>
      <c r="AA125" s="93" t="s">
        <v>455</v>
      </c>
      <c r="AB125" s="180" t="s">
        <v>526</v>
      </c>
      <c r="AC125" s="55" t="s">
        <v>183</v>
      </c>
    </row>
    <row r="126" spans="1:29" s="22" customFormat="1" ht="60" customHeight="1" thickBot="1" x14ac:dyDescent="0.3">
      <c r="A126" s="71" t="s">
        <v>80</v>
      </c>
      <c r="B126" s="36" t="s">
        <v>81</v>
      </c>
      <c r="C126" s="24" t="s">
        <v>33</v>
      </c>
      <c r="D126" s="33" t="s">
        <v>46</v>
      </c>
      <c r="E126" s="26">
        <v>0.185</v>
      </c>
      <c r="F126" s="27">
        <v>0.26</v>
      </c>
      <c r="G126" s="25" t="s">
        <v>35</v>
      </c>
      <c r="H126" s="25" t="s">
        <v>77</v>
      </c>
      <c r="I126" s="28" t="s">
        <v>78</v>
      </c>
      <c r="J126" s="24">
        <v>48</v>
      </c>
      <c r="K126" s="61">
        <v>84</v>
      </c>
      <c r="L126" s="105">
        <v>2020630010043</v>
      </c>
      <c r="M126" s="243"/>
      <c r="N126" s="113" t="s">
        <v>175</v>
      </c>
      <c r="O126" s="54" t="s">
        <v>221</v>
      </c>
      <c r="P126" s="50">
        <v>1</v>
      </c>
      <c r="Q126" s="50">
        <v>1</v>
      </c>
      <c r="R126" s="50">
        <v>0</v>
      </c>
      <c r="S126" s="98">
        <f t="shared" si="2"/>
        <v>0</v>
      </c>
      <c r="T126" s="112" t="s">
        <v>196</v>
      </c>
      <c r="U126" s="109" t="s">
        <v>359</v>
      </c>
      <c r="V126" s="57" t="s">
        <v>364</v>
      </c>
      <c r="W126" s="93">
        <v>18000000</v>
      </c>
      <c r="X126" s="65">
        <v>0</v>
      </c>
      <c r="Y126" s="176">
        <f t="shared" si="3"/>
        <v>0</v>
      </c>
      <c r="Z126" s="93" t="s">
        <v>456</v>
      </c>
      <c r="AA126" s="93" t="s">
        <v>455</v>
      </c>
      <c r="AB126" s="188" t="s">
        <v>445</v>
      </c>
      <c r="AC126" s="55" t="s">
        <v>183</v>
      </c>
    </row>
    <row r="127" spans="1:29" s="22" customFormat="1" ht="60" customHeight="1" thickBot="1" x14ac:dyDescent="0.3">
      <c r="A127" s="71" t="s">
        <v>80</v>
      </c>
      <c r="B127" s="36" t="s">
        <v>81</v>
      </c>
      <c r="C127" s="24" t="s">
        <v>33</v>
      </c>
      <c r="D127" s="35" t="s">
        <v>79</v>
      </c>
      <c r="E127" s="26">
        <v>0.185</v>
      </c>
      <c r="F127" s="27">
        <v>0.26</v>
      </c>
      <c r="G127" s="25" t="s">
        <v>35</v>
      </c>
      <c r="H127" s="25" t="s">
        <v>40</v>
      </c>
      <c r="I127" s="28" t="s">
        <v>41</v>
      </c>
      <c r="J127" s="24">
        <v>48</v>
      </c>
      <c r="K127" s="61">
        <v>48</v>
      </c>
      <c r="L127" s="105">
        <v>2020630010031</v>
      </c>
      <c r="M127" s="242" t="s">
        <v>176</v>
      </c>
      <c r="N127" s="113" t="s">
        <v>177</v>
      </c>
      <c r="O127" s="54" t="s">
        <v>178</v>
      </c>
      <c r="P127" s="50">
        <v>12</v>
      </c>
      <c r="Q127" s="50">
        <v>12</v>
      </c>
      <c r="R127" s="50">
        <v>12</v>
      </c>
      <c r="S127" s="98">
        <f t="shared" si="2"/>
        <v>1</v>
      </c>
      <c r="T127" s="110" t="s">
        <v>196</v>
      </c>
      <c r="U127" s="113"/>
      <c r="V127" s="50"/>
      <c r="W127" s="93">
        <v>0</v>
      </c>
      <c r="X127" s="65">
        <v>0</v>
      </c>
      <c r="Y127" s="176">
        <v>0</v>
      </c>
      <c r="Z127" s="93" t="s">
        <v>430</v>
      </c>
      <c r="AA127" s="92" t="s">
        <v>429</v>
      </c>
      <c r="AB127" s="189" t="s">
        <v>556</v>
      </c>
      <c r="AC127" s="55" t="s">
        <v>190</v>
      </c>
    </row>
    <row r="128" spans="1:29" s="22" customFormat="1" ht="36" customHeight="1" thickBot="1" x14ac:dyDescent="0.3">
      <c r="A128" s="71" t="s">
        <v>80</v>
      </c>
      <c r="B128" s="36" t="s">
        <v>81</v>
      </c>
      <c r="C128" s="24" t="s">
        <v>33</v>
      </c>
      <c r="D128" s="35" t="s">
        <v>79</v>
      </c>
      <c r="E128" s="26">
        <v>0.185</v>
      </c>
      <c r="F128" s="27">
        <v>0.26</v>
      </c>
      <c r="G128" s="25" t="s">
        <v>35</v>
      </c>
      <c r="H128" s="25" t="s">
        <v>40</v>
      </c>
      <c r="I128" s="28" t="s">
        <v>41</v>
      </c>
      <c r="J128" s="24">
        <v>48</v>
      </c>
      <c r="K128" s="61">
        <v>48</v>
      </c>
      <c r="L128" s="105">
        <v>2020630010031</v>
      </c>
      <c r="M128" s="243"/>
      <c r="N128" s="113" t="s">
        <v>177</v>
      </c>
      <c r="O128" s="54" t="s">
        <v>391</v>
      </c>
      <c r="P128" s="50">
        <v>0</v>
      </c>
      <c r="Q128" s="50">
        <v>1</v>
      </c>
      <c r="R128" s="50">
        <v>0</v>
      </c>
      <c r="S128" s="98">
        <f t="shared" si="2"/>
        <v>0</v>
      </c>
      <c r="T128" s="112" t="s">
        <v>196</v>
      </c>
      <c r="U128" s="109" t="s">
        <v>360</v>
      </c>
      <c r="V128" s="50" t="s">
        <v>218</v>
      </c>
      <c r="W128" s="93">
        <v>2000000</v>
      </c>
      <c r="X128" s="65">
        <v>0</v>
      </c>
      <c r="Y128" s="176">
        <f t="shared" si="3"/>
        <v>0</v>
      </c>
      <c r="Z128" s="93" t="s">
        <v>430</v>
      </c>
      <c r="AA128" s="92" t="s">
        <v>429</v>
      </c>
      <c r="AB128" s="188" t="s">
        <v>445</v>
      </c>
      <c r="AC128" s="55" t="s">
        <v>190</v>
      </c>
    </row>
    <row r="129" spans="1:29" s="22" customFormat="1" ht="108" customHeight="1" x14ac:dyDescent="0.25">
      <c r="A129" s="142" t="s">
        <v>80</v>
      </c>
      <c r="B129" s="143" t="s">
        <v>81</v>
      </c>
      <c r="C129" s="140" t="s">
        <v>33</v>
      </c>
      <c r="D129" s="41" t="s">
        <v>79</v>
      </c>
      <c r="E129" s="144">
        <v>0.99</v>
      </c>
      <c r="F129" s="139">
        <v>1</v>
      </c>
      <c r="G129" s="42" t="s">
        <v>35</v>
      </c>
      <c r="H129" s="42" t="s">
        <v>40</v>
      </c>
      <c r="I129" s="140" t="s">
        <v>41</v>
      </c>
      <c r="J129" s="140">
        <v>48</v>
      </c>
      <c r="K129" s="138">
        <v>48</v>
      </c>
      <c r="L129" s="105">
        <v>2020630010041</v>
      </c>
      <c r="M129" s="250" t="s">
        <v>179</v>
      </c>
      <c r="N129" s="113" t="s">
        <v>180</v>
      </c>
      <c r="O129" s="54" t="s">
        <v>454</v>
      </c>
      <c r="P129" s="50">
        <v>12</v>
      </c>
      <c r="Q129" s="50">
        <v>12</v>
      </c>
      <c r="R129" s="50">
        <v>3</v>
      </c>
      <c r="S129" s="98">
        <f t="shared" si="2"/>
        <v>0.25</v>
      </c>
      <c r="T129" s="110" t="s">
        <v>187</v>
      </c>
      <c r="U129" s="113" t="s">
        <v>217</v>
      </c>
      <c r="V129" s="50" t="s">
        <v>192</v>
      </c>
      <c r="W129" s="93">
        <f>2702132200-SUM(W130:W153)</f>
        <v>2070760200</v>
      </c>
      <c r="X129" s="182">
        <f>141388879+156517109+301972436</f>
        <v>599878424</v>
      </c>
      <c r="Y129" s="176">
        <f t="shared" si="3"/>
        <v>0.28968995251115992</v>
      </c>
      <c r="Z129" s="93" t="s">
        <v>430</v>
      </c>
      <c r="AA129" s="92" t="s">
        <v>429</v>
      </c>
      <c r="AB129" s="189" t="s">
        <v>557</v>
      </c>
      <c r="AC129" s="55" t="s">
        <v>190</v>
      </c>
    </row>
    <row r="130" spans="1:29" s="22" customFormat="1" ht="73.5" customHeight="1" x14ac:dyDescent="0.25">
      <c r="A130" s="78" t="s">
        <v>80</v>
      </c>
      <c r="B130" s="36" t="s">
        <v>81</v>
      </c>
      <c r="C130" s="24" t="s">
        <v>33</v>
      </c>
      <c r="D130" s="25" t="s">
        <v>34</v>
      </c>
      <c r="E130" s="26">
        <v>1.0728</v>
      </c>
      <c r="F130" s="27">
        <v>1</v>
      </c>
      <c r="G130" s="25" t="s">
        <v>35</v>
      </c>
      <c r="H130" s="25" t="s">
        <v>40</v>
      </c>
      <c r="I130" s="24" t="s">
        <v>41</v>
      </c>
      <c r="J130" s="24">
        <v>48</v>
      </c>
      <c r="K130" s="61">
        <v>48</v>
      </c>
      <c r="L130" s="105">
        <v>2020630010041</v>
      </c>
      <c r="M130" s="251"/>
      <c r="N130" s="113" t="s">
        <v>180</v>
      </c>
      <c r="O130" s="50" t="s">
        <v>278</v>
      </c>
      <c r="P130" s="50">
        <v>1</v>
      </c>
      <c r="Q130" s="50">
        <v>1</v>
      </c>
      <c r="R130" s="50">
        <v>0</v>
      </c>
      <c r="S130" s="98">
        <f t="shared" si="2"/>
        <v>0</v>
      </c>
      <c r="T130" s="111" t="s">
        <v>187</v>
      </c>
      <c r="U130" s="113" t="s">
        <v>256</v>
      </c>
      <c r="V130" s="50" t="s">
        <v>192</v>
      </c>
      <c r="W130" s="93">
        <v>20000000</v>
      </c>
      <c r="X130" s="127">
        <v>0</v>
      </c>
      <c r="Y130" s="176">
        <f t="shared" si="3"/>
        <v>0</v>
      </c>
      <c r="Z130" s="93" t="s">
        <v>456</v>
      </c>
      <c r="AA130" s="93" t="s">
        <v>455</v>
      </c>
      <c r="AB130" s="189" t="s">
        <v>458</v>
      </c>
      <c r="AC130" s="55" t="s">
        <v>190</v>
      </c>
    </row>
    <row r="131" spans="1:29" s="22" customFormat="1" ht="72" customHeight="1" x14ac:dyDescent="0.25">
      <c r="A131" s="78" t="s">
        <v>80</v>
      </c>
      <c r="B131" s="36" t="s">
        <v>81</v>
      </c>
      <c r="C131" s="24" t="s">
        <v>33</v>
      </c>
      <c r="D131" s="25" t="s">
        <v>34</v>
      </c>
      <c r="E131" s="26">
        <v>1.0728</v>
      </c>
      <c r="F131" s="27">
        <v>1</v>
      </c>
      <c r="G131" s="25" t="s">
        <v>35</v>
      </c>
      <c r="H131" s="25" t="s">
        <v>40</v>
      </c>
      <c r="I131" s="24" t="s">
        <v>41</v>
      </c>
      <c r="J131" s="24">
        <v>48</v>
      </c>
      <c r="K131" s="61">
        <v>48</v>
      </c>
      <c r="L131" s="105">
        <v>2020630010041</v>
      </c>
      <c r="M131" s="251"/>
      <c r="N131" s="113" t="s">
        <v>180</v>
      </c>
      <c r="O131" s="50" t="s">
        <v>268</v>
      </c>
      <c r="P131" s="50">
        <v>1</v>
      </c>
      <c r="Q131" s="50">
        <v>1</v>
      </c>
      <c r="R131" s="50">
        <v>0</v>
      </c>
      <c r="S131" s="98">
        <f t="shared" si="2"/>
        <v>0</v>
      </c>
      <c r="T131" s="111" t="s">
        <v>187</v>
      </c>
      <c r="U131" s="113" t="s">
        <v>256</v>
      </c>
      <c r="V131" s="50" t="s">
        <v>192</v>
      </c>
      <c r="W131" s="93">
        <v>5000000</v>
      </c>
      <c r="X131" s="127">
        <v>0</v>
      </c>
      <c r="Y131" s="176">
        <f t="shared" si="3"/>
        <v>0</v>
      </c>
      <c r="Z131" s="93" t="s">
        <v>456</v>
      </c>
      <c r="AA131" s="93" t="s">
        <v>455</v>
      </c>
      <c r="AB131" s="189" t="s">
        <v>458</v>
      </c>
      <c r="AC131" s="55" t="s">
        <v>190</v>
      </c>
    </row>
    <row r="132" spans="1:29" s="22" customFormat="1" ht="72" customHeight="1" x14ac:dyDescent="0.25">
      <c r="A132" s="78" t="s">
        <v>80</v>
      </c>
      <c r="B132" s="36" t="s">
        <v>81</v>
      </c>
      <c r="C132" s="24" t="s">
        <v>33</v>
      </c>
      <c r="D132" s="25" t="s">
        <v>34</v>
      </c>
      <c r="E132" s="26">
        <v>1.0728</v>
      </c>
      <c r="F132" s="27">
        <v>1</v>
      </c>
      <c r="G132" s="25" t="s">
        <v>35</v>
      </c>
      <c r="H132" s="25" t="s">
        <v>40</v>
      </c>
      <c r="I132" s="24" t="s">
        <v>41</v>
      </c>
      <c r="J132" s="24">
        <v>48</v>
      </c>
      <c r="K132" s="61">
        <v>48</v>
      </c>
      <c r="L132" s="105">
        <v>2020630010041</v>
      </c>
      <c r="M132" s="251"/>
      <c r="N132" s="113" t="s">
        <v>180</v>
      </c>
      <c r="O132" s="50" t="s">
        <v>279</v>
      </c>
      <c r="P132" s="50">
        <v>12</v>
      </c>
      <c r="Q132" s="50">
        <v>12</v>
      </c>
      <c r="R132" s="50">
        <v>3</v>
      </c>
      <c r="S132" s="98">
        <f t="shared" si="2"/>
        <v>0.25</v>
      </c>
      <c r="T132" s="111" t="s">
        <v>187</v>
      </c>
      <c r="U132" s="120" t="s">
        <v>262</v>
      </c>
      <c r="V132" s="50" t="s">
        <v>192</v>
      </c>
      <c r="W132" s="93">
        <v>10000000</v>
      </c>
      <c r="X132" s="182">
        <v>2500000</v>
      </c>
      <c r="Y132" s="176">
        <f t="shared" si="3"/>
        <v>0.25</v>
      </c>
      <c r="Z132" s="121" t="s">
        <v>430</v>
      </c>
      <c r="AA132" s="122" t="s">
        <v>429</v>
      </c>
      <c r="AB132" s="180" t="s">
        <v>527</v>
      </c>
      <c r="AC132" s="55" t="s">
        <v>190</v>
      </c>
    </row>
    <row r="133" spans="1:29" s="22" customFormat="1" ht="72" customHeight="1" x14ac:dyDescent="0.25">
      <c r="A133" s="78" t="s">
        <v>80</v>
      </c>
      <c r="B133" s="36" t="s">
        <v>81</v>
      </c>
      <c r="C133" s="24" t="s">
        <v>33</v>
      </c>
      <c r="D133" s="25" t="s">
        <v>34</v>
      </c>
      <c r="E133" s="26">
        <v>1.0728</v>
      </c>
      <c r="F133" s="27">
        <v>1</v>
      </c>
      <c r="G133" s="25" t="s">
        <v>35</v>
      </c>
      <c r="H133" s="25" t="s">
        <v>40</v>
      </c>
      <c r="I133" s="24" t="s">
        <v>41</v>
      </c>
      <c r="J133" s="24">
        <v>48</v>
      </c>
      <c r="K133" s="61">
        <v>48</v>
      </c>
      <c r="L133" s="105">
        <v>2020630010041</v>
      </c>
      <c r="M133" s="251"/>
      <c r="N133" s="113" t="s">
        <v>180</v>
      </c>
      <c r="O133" s="181" t="s">
        <v>261</v>
      </c>
      <c r="P133" s="50">
        <v>1</v>
      </c>
      <c r="Q133" s="50">
        <v>1</v>
      </c>
      <c r="R133" s="50">
        <v>1</v>
      </c>
      <c r="S133" s="98">
        <f t="shared" si="2"/>
        <v>1</v>
      </c>
      <c r="T133" s="111" t="s">
        <v>187</v>
      </c>
      <c r="U133" s="113" t="s">
        <v>262</v>
      </c>
      <c r="V133" s="57" t="s">
        <v>248</v>
      </c>
      <c r="W133" s="59">
        <v>50000000</v>
      </c>
      <c r="X133" s="127">
        <v>0</v>
      </c>
      <c r="Y133" s="176">
        <f t="shared" si="3"/>
        <v>0</v>
      </c>
      <c r="Z133" s="121" t="s">
        <v>430</v>
      </c>
      <c r="AA133" s="122" t="s">
        <v>429</v>
      </c>
      <c r="AB133" s="188" t="s">
        <v>528</v>
      </c>
      <c r="AC133" s="55" t="s">
        <v>190</v>
      </c>
    </row>
    <row r="134" spans="1:29" s="22" customFormat="1" ht="72" customHeight="1" x14ac:dyDescent="0.25">
      <c r="A134" s="78" t="s">
        <v>80</v>
      </c>
      <c r="B134" s="36" t="s">
        <v>81</v>
      </c>
      <c r="C134" s="24" t="s">
        <v>33</v>
      </c>
      <c r="D134" s="25" t="s">
        <v>34</v>
      </c>
      <c r="E134" s="26">
        <v>1.0728</v>
      </c>
      <c r="F134" s="27">
        <v>1</v>
      </c>
      <c r="G134" s="25" t="s">
        <v>35</v>
      </c>
      <c r="H134" s="25" t="s">
        <v>40</v>
      </c>
      <c r="I134" s="24" t="s">
        <v>41</v>
      </c>
      <c r="J134" s="24">
        <v>48</v>
      </c>
      <c r="K134" s="61">
        <v>48</v>
      </c>
      <c r="L134" s="105">
        <v>2020630010041</v>
      </c>
      <c r="M134" s="251"/>
      <c r="N134" s="113" t="s">
        <v>180</v>
      </c>
      <c r="O134" s="50" t="s">
        <v>275</v>
      </c>
      <c r="P134" s="50">
        <v>1</v>
      </c>
      <c r="Q134" s="50">
        <v>1</v>
      </c>
      <c r="R134" s="50">
        <v>0</v>
      </c>
      <c r="S134" s="98">
        <f t="shared" si="2"/>
        <v>0</v>
      </c>
      <c r="T134" s="111" t="s">
        <v>187</v>
      </c>
      <c r="U134" s="113" t="s">
        <v>256</v>
      </c>
      <c r="V134" s="50" t="s">
        <v>192</v>
      </c>
      <c r="W134" s="93">
        <v>18672000</v>
      </c>
      <c r="X134" s="127">
        <v>0</v>
      </c>
      <c r="Y134" s="176">
        <f t="shared" si="3"/>
        <v>0</v>
      </c>
      <c r="Z134" s="93" t="s">
        <v>456</v>
      </c>
      <c r="AA134" s="93" t="s">
        <v>455</v>
      </c>
      <c r="AB134" s="189" t="s">
        <v>458</v>
      </c>
      <c r="AC134" s="55" t="s">
        <v>190</v>
      </c>
    </row>
    <row r="135" spans="1:29" s="22" customFormat="1" ht="103.5" customHeight="1" x14ac:dyDescent="0.25">
      <c r="A135" s="78" t="s">
        <v>80</v>
      </c>
      <c r="B135" s="36" t="s">
        <v>81</v>
      </c>
      <c r="C135" s="24" t="s">
        <v>33</v>
      </c>
      <c r="D135" s="25" t="s">
        <v>34</v>
      </c>
      <c r="E135" s="26">
        <v>1.0728</v>
      </c>
      <c r="F135" s="27">
        <v>1</v>
      </c>
      <c r="G135" s="25" t="s">
        <v>35</v>
      </c>
      <c r="H135" s="25" t="s">
        <v>40</v>
      </c>
      <c r="I135" s="24" t="s">
        <v>41</v>
      </c>
      <c r="J135" s="24">
        <v>48</v>
      </c>
      <c r="K135" s="61">
        <v>48</v>
      </c>
      <c r="L135" s="105">
        <v>2020630010041</v>
      </c>
      <c r="M135" s="251"/>
      <c r="N135" s="113" t="s">
        <v>180</v>
      </c>
      <c r="O135" s="50" t="s">
        <v>276</v>
      </c>
      <c r="P135" s="50">
        <v>1</v>
      </c>
      <c r="Q135" s="50">
        <v>1</v>
      </c>
      <c r="R135" s="50">
        <v>0</v>
      </c>
      <c r="S135" s="98">
        <f t="shared" si="2"/>
        <v>0</v>
      </c>
      <c r="T135" s="111" t="s">
        <v>187</v>
      </c>
      <c r="U135" s="113" t="s">
        <v>262</v>
      </c>
      <c r="V135" s="50" t="s">
        <v>192</v>
      </c>
      <c r="W135" s="93">
        <v>6000000</v>
      </c>
      <c r="X135" s="127">
        <v>0</v>
      </c>
      <c r="Y135" s="176">
        <f t="shared" si="3"/>
        <v>0</v>
      </c>
      <c r="Z135" s="93" t="s">
        <v>456</v>
      </c>
      <c r="AA135" s="93" t="s">
        <v>455</v>
      </c>
      <c r="AB135" s="189" t="s">
        <v>458</v>
      </c>
      <c r="AC135" s="55" t="s">
        <v>190</v>
      </c>
    </row>
    <row r="136" spans="1:29" s="22" customFormat="1" ht="115.5" customHeight="1" x14ac:dyDescent="0.25">
      <c r="A136" s="78" t="s">
        <v>80</v>
      </c>
      <c r="B136" s="36" t="s">
        <v>81</v>
      </c>
      <c r="C136" s="24" t="s">
        <v>33</v>
      </c>
      <c r="D136" s="25" t="s">
        <v>34</v>
      </c>
      <c r="E136" s="26">
        <v>1.0728</v>
      </c>
      <c r="F136" s="27">
        <v>1</v>
      </c>
      <c r="G136" s="25" t="s">
        <v>35</v>
      </c>
      <c r="H136" s="25" t="s">
        <v>40</v>
      </c>
      <c r="I136" s="24" t="s">
        <v>41</v>
      </c>
      <c r="J136" s="24">
        <v>48</v>
      </c>
      <c r="K136" s="61">
        <v>48</v>
      </c>
      <c r="L136" s="105">
        <v>2020630010041</v>
      </c>
      <c r="M136" s="251"/>
      <c r="N136" s="113" t="s">
        <v>180</v>
      </c>
      <c r="O136" s="50" t="s">
        <v>277</v>
      </c>
      <c r="P136" s="50">
        <v>2</v>
      </c>
      <c r="Q136" s="50">
        <v>2</v>
      </c>
      <c r="R136" s="50">
        <v>2</v>
      </c>
      <c r="S136" s="98">
        <f t="shared" si="2"/>
        <v>1</v>
      </c>
      <c r="T136" s="111" t="s">
        <v>187</v>
      </c>
      <c r="U136" s="113" t="s">
        <v>385</v>
      </c>
      <c r="V136" s="50" t="s">
        <v>192</v>
      </c>
      <c r="W136" s="93">
        <f>15003205+10139014</f>
        <v>25142219</v>
      </c>
      <c r="X136" s="182">
        <f>9747720/4*2</f>
        <v>4873860</v>
      </c>
      <c r="Y136" s="176">
        <f t="shared" si="3"/>
        <v>0.19385162463185926</v>
      </c>
      <c r="Z136" s="121" t="s">
        <v>430</v>
      </c>
      <c r="AA136" s="122" t="s">
        <v>429</v>
      </c>
      <c r="AB136" s="188" t="s">
        <v>529</v>
      </c>
      <c r="AC136" s="55" t="s">
        <v>190</v>
      </c>
    </row>
    <row r="137" spans="1:29" s="22" customFormat="1" ht="72" customHeight="1" x14ac:dyDescent="0.25">
      <c r="A137" s="78" t="s">
        <v>80</v>
      </c>
      <c r="B137" s="36" t="s">
        <v>81</v>
      </c>
      <c r="C137" s="24" t="s">
        <v>33</v>
      </c>
      <c r="D137" s="25" t="s">
        <v>34</v>
      </c>
      <c r="E137" s="26">
        <v>1.0728</v>
      </c>
      <c r="F137" s="27">
        <v>1</v>
      </c>
      <c r="G137" s="25" t="s">
        <v>35</v>
      </c>
      <c r="H137" s="25" t="s">
        <v>40</v>
      </c>
      <c r="I137" s="24" t="s">
        <v>41</v>
      </c>
      <c r="J137" s="24">
        <v>48</v>
      </c>
      <c r="K137" s="61">
        <v>48</v>
      </c>
      <c r="L137" s="105">
        <v>2020630010041</v>
      </c>
      <c r="M137" s="251"/>
      <c r="N137" s="113" t="s">
        <v>180</v>
      </c>
      <c r="O137" s="50" t="s">
        <v>255</v>
      </c>
      <c r="P137" s="50">
        <v>1</v>
      </c>
      <c r="Q137" s="50">
        <v>1</v>
      </c>
      <c r="R137" s="50">
        <v>1</v>
      </c>
      <c r="S137" s="98">
        <f t="shared" si="2"/>
        <v>1</v>
      </c>
      <c r="T137" s="111" t="s">
        <v>187</v>
      </c>
      <c r="U137" s="113" t="s">
        <v>385</v>
      </c>
      <c r="V137" s="50" t="s">
        <v>192</v>
      </c>
      <c r="W137" s="93">
        <f>17879400+9504336</f>
        <v>27383736</v>
      </c>
      <c r="X137" s="182">
        <f>6336224/4*2</f>
        <v>3168112</v>
      </c>
      <c r="Y137" s="176">
        <f t="shared" si="3"/>
        <v>0.11569319832764967</v>
      </c>
      <c r="Z137" s="121" t="s">
        <v>430</v>
      </c>
      <c r="AA137" s="122" t="s">
        <v>429</v>
      </c>
      <c r="AB137" s="189" t="s">
        <v>530</v>
      </c>
      <c r="AC137" s="55" t="s">
        <v>190</v>
      </c>
    </row>
    <row r="138" spans="1:29" s="22" customFormat="1" ht="108.75" customHeight="1" x14ac:dyDescent="0.25">
      <c r="A138" s="78" t="s">
        <v>80</v>
      </c>
      <c r="B138" s="36" t="s">
        <v>81</v>
      </c>
      <c r="C138" s="24" t="s">
        <v>33</v>
      </c>
      <c r="D138" s="25" t="s">
        <v>34</v>
      </c>
      <c r="E138" s="26">
        <v>1.0728</v>
      </c>
      <c r="F138" s="27">
        <v>1</v>
      </c>
      <c r="G138" s="25" t="s">
        <v>35</v>
      </c>
      <c r="H138" s="25" t="s">
        <v>40</v>
      </c>
      <c r="I138" s="24" t="s">
        <v>41</v>
      </c>
      <c r="J138" s="24">
        <v>48</v>
      </c>
      <c r="K138" s="61">
        <v>48</v>
      </c>
      <c r="L138" s="105">
        <v>2020630010041</v>
      </c>
      <c r="M138" s="251"/>
      <c r="N138" s="113" t="s">
        <v>180</v>
      </c>
      <c r="O138" s="50" t="s">
        <v>219</v>
      </c>
      <c r="P138" s="50">
        <v>1</v>
      </c>
      <c r="Q138" s="50">
        <v>1</v>
      </c>
      <c r="R138" s="50">
        <v>1</v>
      </c>
      <c r="S138" s="98">
        <f t="shared" si="2"/>
        <v>1</v>
      </c>
      <c r="T138" s="111" t="s">
        <v>187</v>
      </c>
      <c r="U138" s="113" t="s">
        <v>385</v>
      </c>
      <c r="V138" s="50" t="s">
        <v>192</v>
      </c>
      <c r="W138" s="93">
        <f>20629753+21000000</f>
        <v>41629753</v>
      </c>
      <c r="X138" s="182">
        <f>14000000/4*2</f>
        <v>7000000</v>
      </c>
      <c r="Y138" s="176">
        <f t="shared" si="3"/>
        <v>0.16814896787881495</v>
      </c>
      <c r="Z138" s="121" t="s">
        <v>430</v>
      </c>
      <c r="AA138" s="122" t="s">
        <v>429</v>
      </c>
      <c r="AB138" s="197" t="s">
        <v>531</v>
      </c>
      <c r="AC138" s="55" t="s">
        <v>190</v>
      </c>
    </row>
    <row r="139" spans="1:29" s="22" customFormat="1" ht="159.75" customHeight="1" x14ac:dyDescent="0.25">
      <c r="A139" s="78" t="s">
        <v>80</v>
      </c>
      <c r="B139" s="36" t="s">
        <v>81</v>
      </c>
      <c r="C139" s="24" t="s">
        <v>33</v>
      </c>
      <c r="D139" s="25" t="s">
        <v>34</v>
      </c>
      <c r="E139" s="26">
        <v>1.0728</v>
      </c>
      <c r="F139" s="27">
        <v>1</v>
      </c>
      <c r="G139" s="25" t="s">
        <v>35</v>
      </c>
      <c r="H139" s="25" t="s">
        <v>40</v>
      </c>
      <c r="I139" s="24" t="s">
        <v>41</v>
      </c>
      <c r="J139" s="24">
        <v>48</v>
      </c>
      <c r="K139" s="61">
        <v>48</v>
      </c>
      <c r="L139" s="105">
        <v>2020630010041</v>
      </c>
      <c r="M139" s="251"/>
      <c r="N139" s="113" t="s">
        <v>180</v>
      </c>
      <c r="O139" s="50" t="s">
        <v>257</v>
      </c>
      <c r="P139" s="50">
        <v>1</v>
      </c>
      <c r="Q139" s="50">
        <v>1</v>
      </c>
      <c r="R139" s="50">
        <v>1</v>
      </c>
      <c r="S139" s="98">
        <f t="shared" si="2"/>
        <v>1</v>
      </c>
      <c r="T139" s="111" t="s">
        <v>187</v>
      </c>
      <c r="U139" s="120" t="s">
        <v>385</v>
      </c>
      <c r="V139" s="50" t="s">
        <v>192</v>
      </c>
      <c r="W139" s="93">
        <f>20629753+20105010</f>
        <v>40734763</v>
      </c>
      <c r="X139" s="182">
        <f>9740720/4*2</f>
        <v>4870360</v>
      </c>
      <c r="Y139" s="176">
        <f t="shared" si="3"/>
        <v>0.11956274300650774</v>
      </c>
      <c r="Z139" s="121" t="s">
        <v>430</v>
      </c>
      <c r="AA139" s="122" t="s">
        <v>429</v>
      </c>
      <c r="AB139" s="189" t="s">
        <v>532</v>
      </c>
      <c r="AC139" s="55" t="s">
        <v>190</v>
      </c>
    </row>
    <row r="140" spans="1:29" s="22" customFormat="1" ht="70" customHeight="1" x14ac:dyDescent="0.25">
      <c r="A140" s="78" t="s">
        <v>80</v>
      </c>
      <c r="B140" s="36" t="s">
        <v>81</v>
      </c>
      <c r="C140" s="24" t="s">
        <v>33</v>
      </c>
      <c r="D140" s="25" t="s">
        <v>34</v>
      </c>
      <c r="E140" s="26">
        <v>1.0728</v>
      </c>
      <c r="F140" s="27">
        <v>1</v>
      </c>
      <c r="G140" s="25" t="s">
        <v>35</v>
      </c>
      <c r="H140" s="25" t="s">
        <v>40</v>
      </c>
      <c r="I140" s="24" t="s">
        <v>41</v>
      </c>
      <c r="J140" s="24">
        <v>48</v>
      </c>
      <c r="K140" s="61">
        <v>48</v>
      </c>
      <c r="L140" s="105">
        <v>2020630010041</v>
      </c>
      <c r="M140" s="251"/>
      <c r="N140" s="113" t="s">
        <v>180</v>
      </c>
      <c r="O140" s="50" t="s">
        <v>258</v>
      </c>
      <c r="P140" s="50">
        <v>1</v>
      </c>
      <c r="Q140" s="50">
        <v>1</v>
      </c>
      <c r="R140" s="50">
        <v>1</v>
      </c>
      <c r="S140" s="98">
        <f t="shared" si="2"/>
        <v>1</v>
      </c>
      <c r="T140" s="111" t="s">
        <v>187</v>
      </c>
      <c r="U140" s="113" t="s">
        <v>256</v>
      </c>
      <c r="V140" s="50" t="s">
        <v>192</v>
      </c>
      <c r="W140" s="93">
        <v>20629753</v>
      </c>
      <c r="X140" s="182">
        <f>13403340/4*2</f>
        <v>6701670</v>
      </c>
      <c r="Y140" s="176">
        <f t="shared" si="3"/>
        <v>0.32485459229686364</v>
      </c>
      <c r="Z140" s="121" t="s">
        <v>430</v>
      </c>
      <c r="AA140" s="122" t="s">
        <v>429</v>
      </c>
      <c r="AB140" s="189" t="s">
        <v>533</v>
      </c>
      <c r="AC140" s="55" t="s">
        <v>190</v>
      </c>
    </row>
    <row r="141" spans="1:29" s="22" customFormat="1" ht="186.75" customHeight="1" x14ac:dyDescent="0.25">
      <c r="A141" s="78" t="s">
        <v>80</v>
      </c>
      <c r="B141" s="36" t="s">
        <v>81</v>
      </c>
      <c r="C141" s="24" t="s">
        <v>33</v>
      </c>
      <c r="D141" s="25" t="s">
        <v>34</v>
      </c>
      <c r="E141" s="26">
        <v>1.0728</v>
      </c>
      <c r="F141" s="27">
        <v>1</v>
      </c>
      <c r="G141" s="25" t="s">
        <v>35</v>
      </c>
      <c r="H141" s="25" t="s">
        <v>40</v>
      </c>
      <c r="I141" s="24" t="s">
        <v>41</v>
      </c>
      <c r="J141" s="24">
        <v>48</v>
      </c>
      <c r="K141" s="61">
        <v>48</v>
      </c>
      <c r="L141" s="105">
        <v>2020630010041</v>
      </c>
      <c r="M141" s="251"/>
      <c r="N141" s="113" t="s">
        <v>180</v>
      </c>
      <c r="O141" s="50" t="s">
        <v>259</v>
      </c>
      <c r="P141" s="50">
        <v>1</v>
      </c>
      <c r="Q141" s="50">
        <v>1</v>
      </c>
      <c r="R141" s="50">
        <v>1</v>
      </c>
      <c r="S141" s="98">
        <f t="shared" ref="S141:S153" si="4">R141/Q141</f>
        <v>1</v>
      </c>
      <c r="T141" s="111" t="s">
        <v>187</v>
      </c>
      <c r="U141" s="113" t="s">
        <v>385</v>
      </c>
      <c r="V141" s="50" t="s">
        <v>192</v>
      </c>
      <c r="W141" s="93">
        <f>15003205+14621580</f>
        <v>29624785</v>
      </c>
      <c r="X141" s="182">
        <f>13403340/4*2</f>
        <v>6701670</v>
      </c>
      <c r="Y141" s="176">
        <f t="shared" si="3"/>
        <v>0.2262183506141901</v>
      </c>
      <c r="Z141" s="121" t="s">
        <v>430</v>
      </c>
      <c r="AA141" s="122" t="s">
        <v>429</v>
      </c>
      <c r="AB141" s="189" t="s">
        <v>534</v>
      </c>
      <c r="AC141" s="55" t="s">
        <v>190</v>
      </c>
    </row>
    <row r="142" spans="1:29" s="22" customFormat="1" ht="120.75" customHeight="1" x14ac:dyDescent="0.25">
      <c r="A142" s="78" t="s">
        <v>80</v>
      </c>
      <c r="B142" s="36" t="s">
        <v>81</v>
      </c>
      <c r="C142" s="24" t="s">
        <v>33</v>
      </c>
      <c r="D142" s="25" t="s">
        <v>34</v>
      </c>
      <c r="E142" s="26">
        <v>1.0728</v>
      </c>
      <c r="F142" s="27">
        <v>1</v>
      </c>
      <c r="G142" s="25" t="s">
        <v>35</v>
      </c>
      <c r="H142" s="25" t="s">
        <v>40</v>
      </c>
      <c r="I142" s="24" t="s">
        <v>41</v>
      </c>
      <c r="J142" s="24">
        <v>48</v>
      </c>
      <c r="K142" s="61">
        <v>48</v>
      </c>
      <c r="L142" s="105">
        <v>2020630010041</v>
      </c>
      <c r="M142" s="251"/>
      <c r="N142" s="113" t="s">
        <v>180</v>
      </c>
      <c r="O142" s="50" t="s">
        <v>260</v>
      </c>
      <c r="P142" s="50">
        <v>1</v>
      </c>
      <c r="Q142" s="50">
        <v>1</v>
      </c>
      <c r="R142" s="50">
        <v>1</v>
      </c>
      <c r="S142" s="98">
        <f t="shared" si="4"/>
        <v>1</v>
      </c>
      <c r="T142" s="111" t="s">
        <v>187</v>
      </c>
      <c r="U142" s="120" t="s">
        <v>385</v>
      </c>
      <c r="V142" s="50" t="s">
        <v>192</v>
      </c>
      <c r="W142" s="93">
        <f>46224931+67016700</f>
        <v>113241631</v>
      </c>
      <c r="X142" s="182">
        <f>9747720/4*2</f>
        <v>4873860</v>
      </c>
      <c r="Y142" s="176">
        <f t="shared" ref="Y142:Y154" si="5">X142/W142</f>
        <v>4.3039471941198018E-2</v>
      </c>
      <c r="Z142" s="121" t="s">
        <v>430</v>
      </c>
      <c r="AA142" s="122" t="s">
        <v>429</v>
      </c>
      <c r="AB142" s="188" t="s">
        <v>535</v>
      </c>
      <c r="AC142" s="55" t="s">
        <v>190</v>
      </c>
    </row>
    <row r="143" spans="1:29" s="22" customFormat="1" ht="156" customHeight="1" x14ac:dyDescent="0.25">
      <c r="A143" s="78" t="s">
        <v>80</v>
      </c>
      <c r="B143" s="36" t="s">
        <v>81</v>
      </c>
      <c r="C143" s="24" t="s">
        <v>33</v>
      </c>
      <c r="D143" s="25" t="s">
        <v>34</v>
      </c>
      <c r="E143" s="26">
        <v>1.0728</v>
      </c>
      <c r="F143" s="27">
        <v>1</v>
      </c>
      <c r="G143" s="25" t="s">
        <v>35</v>
      </c>
      <c r="H143" s="25" t="s">
        <v>40</v>
      </c>
      <c r="I143" s="24" t="s">
        <v>41</v>
      </c>
      <c r="J143" s="24">
        <v>48</v>
      </c>
      <c r="K143" s="61">
        <v>48</v>
      </c>
      <c r="L143" s="105">
        <v>2020630010041</v>
      </c>
      <c r="M143" s="251"/>
      <c r="N143" s="113" t="s">
        <v>180</v>
      </c>
      <c r="O143" s="50" t="s">
        <v>263</v>
      </c>
      <c r="P143" s="50">
        <v>1</v>
      </c>
      <c r="Q143" s="50">
        <v>1</v>
      </c>
      <c r="R143" s="50">
        <v>0</v>
      </c>
      <c r="S143" s="98">
        <f t="shared" si="4"/>
        <v>0</v>
      </c>
      <c r="T143" s="111" t="s">
        <v>187</v>
      </c>
      <c r="U143" s="113" t="s">
        <v>256</v>
      </c>
      <c r="V143" s="50" t="s">
        <v>192</v>
      </c>
      <c r="W143" s="93">
        <v>10000000</v>
      </c>
      <c r="X143" s="127">
        <v>0</v>
      </c>
      <c r="Y143" s="176">
        <f t="shared" si="5"/>
        <v>0</v>
      </c>
      <c r="Z143" s="121" t="s">
        <v>430</v>
      </c>
      <c r="AA143" s="122" t="s">
        <v>429</v>
      </c>
      <c r="AB143" s="188" t="s">
        <v>438</v>
      </c>
      <c r="AC143" s="55" t="s">
        <v>190</v>
      </c>
    </row>
    <row r="144" spans="1:29" s="22" customFormat="1" ht="70" customHeight="1" x14ac:dyDescent="0.25">
      <c r="A144" s="78" t="s">
        <v>80</v>
      </c>
      <c r="B144" s="36" t="s">
        <v>81</v>
      </c>
      <c r="C144" s="24" t="s">
        <v>33</v>
      </c>
      <c r="D144" s="25" t="s">
        <v>34</v>
      </c>
      <c r="E144" s="26">
        <v>1.0728</v>
      </c>
      <c r="F144" s="27">
        <v>1</v>
      </c>
      <c r="G144" s="25" t="s">
        <v>35</v>
      </c>
      <c r="H144" s="25" t="s">
        <v>40</v>
      </c>
      <c r="I144" s="24" t="s">
        <v>41</v>
      </c>
      <c r="J144" s="24">
        <v>48</v>
      </c>
      <c r="K144" s="61">
        <v>48</v>
      </c>
      <c r="L144" s="105">
        <v>2020630010041</v>
      </c>
      <c r="M144" s="251"/>
      <c r="N144" s="113" t="s">
        <v>180</v>
      </c>
      <c r="O144" s="50" t="s">
        <v>264</v>
      </c>
      <c r="P144" s="50">
        <v>1</v>
      </c>
      <c r="Q144" s="50">
        <v>1</v>
      </c>
      <c r="R144" s="50">
        <v>0</v>
      </c>
      <c r="S144" s="98">
        <f t="shared" si="4"/>
        <v>0</v>
      </c>
      <c r="T144" s="111" t="s">
        <v>187</v>
      </c>
      <c r="U144" s="113" t="s">
        <v>256</v>
      </c>
      <c r="V144" s="50" t="s">
        <v>192</v>
      </c>
      <c r="W144" s="93">
        <f>11898000+100000000</f>
        <v>111898000</v>
      </c>
      <c r="X144" s="127">
        <v>0</v>
      </c>
      <c r="Y144" s="176">
        <f t="shared" si="5"/>
        <v>0</v>
      </c>
      <c r="Z144" s="121" t="s">
        <v>430</v>
      </c>
      <c r="AA144" s="122" t="s">
        <v>429</v>
      </c>
      <c r="AB144" s="189" t="s">
        <v>536</v>
      </c>
      <c r="AC144" s="55" t="s">
        <v>190</v>
      </c>
    </row>
    <row r="145" spans="1:34" s="22" customFormat="1" ht="70" customHeight="1" x14ac:dyDescent="0.25">
      <c r="A145" s="78" t="s">
        <v>80</v>
      </c>
      <c r="B145" s="36" t="s">
        <v>81</v>
      </c>
      <c r="C145" s="24" t="s">
        <v>33</v>
      </c>
      <c r="D145" s="25" t="s">
        <v>34</v>
      </c>
      <c r="E145" s="26">
        <v>1.0728</v>
      </c>
      <c r="F145" s="27">
        <v>1</v>
      </c>
      <c r="G145" s="25" t="s">
        <v>35</v>
      </c>
      <c r="H145" s="25" t="s">
        <v>40</v>
      </c>
      <c r="I145" s="24" t="s">
        <v>41</v>
      </c>
      <c r="J145" s="24">
        <v>48</v>
      </c>
      <c r="K145" s="61">
        <v>48</v>
      </c>
      <c r="L145" s="105">
        <v>2020630010041</v>
      </c>
      <c r="M145" s="251"/>
      <c r="N145" s="113" t="s">
        <v>180</v>
      </c>
      <c r="O145" s="50" t="s">
        <v>265</v>
      </c>
      <c r="P145" s="50">
        <v>1</v>
      </c>
      <c r="Q145" s="50">
        <v>1</v>
      </c>
      <c r="R145" s="50">
        <v>1</v>
      </c>
      <c r="S145" s="98">
        <f t="shared" si="4"/>
        <v>1</v>
      </c>
      <c r="T145" s="111" t="s">
        <v>187</v>
      </c>
      <c r="U145" s="113" t="s">
        <v>266</v>
      </c>
      <c r="V145" s="50" t="s">
        <v>192</v>
      </c>
      <c r="W145" s="93">
        <v>33100000</v>
      </c>
      <c r="X145" s="127">
        <v>0</v>
      </c>
      <c r="Y145" s="176">
        <f t="shared" si="5"/>
        <v>0</v>
      </c>
      <c r="Z145" s="121" t="s">
        <v>430</v>
      </c>
      <c r="AA145" s="122" t="s">
        <v>429</v>
      </c>
      <c r="AB145" s="180" t="s">
        <v>422</v>
      </c>
      <c r="AC145" s="55" t="s">
        <v>190</v>
      </c>
    </row>
    <row r="146" spans="1:34" s="22" customFormat="1" ht="70" customHeight="1" x14ac:dyDescent="0.25">
      <c r="A146" s="78" t="s">
        <v>80</v>
      </c>
      <c r="B146" s="36" t="s">
        <v>81</v>
      </c>
      <c r="C146" s="24" t="s">
        <v>33</v>
      </c>
      <c r="D146" s="25" t="s">
        <v>34</v>
      </c>
      <c r="E146" s="26">
        <v>1.0728</v>
      </c>
      <c r="F146" s="27">
        <v>1</v>
      </c>
      <c r="G146" s="25" t="s">
        <v>35</v>
      </c>
      <c r="H146" s="25" t="s">
        <v>40</v>
      </c>
      <c r="I146" s="24" t="s">
        <v>41</v>
      </c>
      <c r="J146" s="24">
        <v>48</v>
      </c>
      <c r="K146" s="61">
        <v>48</v>
      </c>
      <c r="L146" s="105">
        <v>2020630010041</v>
      </c>
      <c r="M146" s="251"/>
      <c r="N146" s="113" t="s">
        <v>180</v>
      </c>
      <c r="O146" s="50" t="s">
        <v>267</v>
      </c>
      <c r="P146" s="50">
        <v>1</v>
      </c>
      <c r="Q146" s="50">
        <v>1</v>
      </c>
      <c r="R146" s="50">
        <v>0</v>
      </c>
      <c r="S146" s="98">
        <f t="shared" si="4"/>
        <v>0</v>
      </c>
      <c r="T146" s="111" t="s">
        <v>187</v>
      </c>
      <c r="U146" s="113" t="s">
        <v>266</v>
      </c>
      <c r="V146" s="50" t="s">
        <v>192</v>
      </c>
      <c r="W146" s="93">
        <v>10000000</v>
      </c>
      <c r="X146" s="127">
        <v>0</v>
      </c>
      <c r="Y146" s="176">
        <f t="shared" si="5"/>
        <v>0</v>
      </c>
      <c r="Z146" s="93" t="s">
        <v>456</v>
      </c>
      <c r="AA146" s="93" t="s">
        <v>455</v>
      </c>
      <c r="AB146" s="189" t="s">
        <v>458</v>
      </c>
      <c r="AC146" s="55" t="s">
        <v>190</v>
      </c>
    </row>
    <row r="147" spans="1:34" s="22" customFormat="1" ht="70" customHeight="1" x14ac:dyDescent="0.25">
      <c r="A147" s="78" t="s">
        <v>80</v>
      </c>
      <c r="B147" s="36" t="s">
        <v>81</v>
      </c>
      <c r="C147" s="24" t="s">
        <v>33</v>
      </c>
      <c r="D147" s="25" t="s">
        <v>34</v>
      </c>
      <c r="E147" s="26">
        <v>1.0728</v>
      </c>
      <c r="F147" s="27">
        <v>1</v>
      </c>
      <c r="G147" s="25" t="s">
        <v>35</v>
      </c>
      <c r="H147" s="25" t="s">
        <v>40</v>
      </c>
      <c r="I147" s="24" t="s">
        <v>41</v>
      </c>
      <c r="J147" s="24">
        <v>48</v>
      </c>
      <c r="K147" s="61">
        <v>48</v>
      </c>
      <c r="L147" s="105">
        <v>2020630010041</v>
      </c>
      <c r="M147" s="251"/>
      <c r="N147" s="113" t="s">
        <v>180</v>
      </c>
      <c r="O147" s="50" t="s">
        <v>274</v>
      </c>
      <c r="P147" s="50">
        <v>1</v>
      </c>
      <c r="Q147" s="50">
        <v>1</v>
      </c>
      <c r="R147" s="50">
        <v>0</v>
      </c>
      <c r="S147" s="98">
        <f t="shared" si="4"/>
        <v>0</v>
      </c>
      <c r="T147" s="111" t="s">
        <v>187</v>
      </c>
      <c r="U147" s="113" t="s">
        <v>262</v>
      </c>
      <c r="V147" s="50" t="s">
        <v>192</v>
      </c>
      <c r="W147" s="93">
        <v>1071000</v>
      </c>
      <c r="X147" s="127">
        <v>0</v>
      </c>
      <c r="Y147" s="176">
        <f t="shared" si="5"/>
        <v>0</v>
      </c>
      <c r="Z147" s="121" t="s">
        <v>430</v>
      </c>
      <c r="AA147" s="122" t="s">
        <v>429</v>
      </c>
      <c r="AB147" s="189" t="s">
        <v>423</v>
      </c>
      <c r="AC147" s="55" t="s">
        <v>190</v>
      </c>
    </row>
    <row r="148" spans="1:34" s="22" customFormat="1" ht="70" customHeight="1" x14ac:dyDescent="0.25">
      <c r="A148" s="78" t="s">
        <v>80</v>
      </c>
      <c r="B148" s="36" t="s">
        <v>81</v>
      </c>
      <c r="C148" s="24" t="s">
        <v>33</v>
      </c>
      <c r="D148" s="25" t="s">
        <v>34</v>
      </c>
      <c r="E148" s="26">
        <v>1.0728</v>
      </c>
      <c r="F148" s="27">
        <v>1</v>
      </c>
      <c r="G148" s="25" t="s">
        <v>35</v>
      </c>
      <c r="H148" s="25" t="s">
        <v>40</v>
      </c>
      <c r="I148" s="24" t="s">
        <v>41</v>
      </c>
      <c r="J148" s="24">
        <v>48</v>
      </c>
      <c r="K148" s="61">
        <v>48</v>
      </c>
      <c r="L148" s="105">
        <v>2020630010041</v>
      </c>
      <c r="M148" s="251"/>
      <c r="N148" s="113" t="s">
        <v>180</v>
      </c>
      <c r="O148" s="50" t="s">
        <v>270</v>
      </c>
      <c r="P148" s="50">
        <v>1</v>
      </c>
      <c r="Q148" s="50">
        <v>1</v>
      </c>
      <c r="R148" s="50">
        <v>1</v>
      </c>
      <c r="S148" s="98">
        <f t="shared" si="4"/>
        <v>1</v>
      </c>
      <c r="T148" s="111" t="s">
        <v>187</v>
      </c>
      <c r="U148" s="113" t="s">
        <v>386</v>
      </c>
      <c r="V148" s="50" t="s">
        <v>247</v>
      </c>
      <c r="W148" s="93">
        <f>0+13403340</f>
        <v>13403340</v>
      </c>
      <c r="X148" s="182">
        <f>W148/4*2</f>
        <v>6701670</v>
      </c>
      <c r="Y148" s="176">
        <f t="shared" si="5"/>
        <v>0.5</v>
      </c>
      <c r="Z148" s="121" t="s">
        <v>430</v>
      </c>
      <c r="AA148" s="122" t="s">
        <v>429</v>
      </c>
      <c r="AB148" s="188" t="s">
        <v>439</v>
      </c>
      <c r="AC148" s="55" t="s">
        <v>190</v>
      </c>
    </row>
    <row r="149" spans="1:34" s="22" customFormat="1" ht="70" customHeight="1" x14ac:dyDescent="0.25">
      <c r="A149" s="78" t="s">
        <v>80</v>
      </c>
      <c r="B149" s="36" t="s">
        <v>81</v>
      </c>
      <c r="C149" s="24" t="s">
        <v>33</v>
      </c>
      <c r="D149" s="25" t="s">
        <v>34</v>
      </c>
      <c r="E149" s="26">
        <v>1.0728</v>
      </c>
      <c r="F149" s="27">
        <v>1</v>
      </c>
      <c r="G149" s="25" t="s">
        <v>35</v>
      </c>
      <c r="H149" s="25" t="s">
        <v>40</v>
      </c>
      <c r="I149" s="24" t="s">
        <v>41</v>
      </c>
      <c r="J149" s="24">
        <v>48</v>
      </c>
      <c r="K149" s="61">
        <v>48</v>
      </c>
      <c r="L149" s="105">
        <v>2020630010041</v>
      </c>
      <c r="M149" s="251"/>
      <c r="N149" s="113" t="s">
        <v>180</v>
      </c>
      <c r="O149" s="50" t="s">
        <v>271</v>
      </c>
      <c r="P149" s="50">
        <v>1</v>
      </c>
      <c r="Q149" s="50">
        <v>1</v>
      </c>
      <c r="R149" s="50">
        <v>0</v>
      </c>
      <c r="S149" s="98">
        <f t="shared" si="4"/>
        <v>0</v>
      </c>
      <c r="T149" s="111" t="s">
        <v>187</v>
      </c>
      <c r="U149" s="113" t="s">
        <v>269</v>
      </c>
      <c r="V149" s="50" t="s">
        <v>247</v>
      </c>
      <c r="W149" s="93">
        <v>0</v>
      </c>
      <c r="X149" s="127">
        <v>0</v>
      </c>
      <c r="Y149" s="176">
        <v>0</v>
      </c>
      <c r="Z149" s="93" t="s">
        <v>456</v>
      </c>
      <c r="AA149" s="93" t="s">
        <v>455</v>
      </c>
      <c r="AB149" s="188" t="s">
        <v>445</v>
      </c>
      <c r="AC149" s="55" t="s">
        <v>190</v>
      </c>
    </row>
    <row r="150" spans="1:34" s="22" customFormat="1" ht="70" customHeight="1" x14ac:dyDescent="0.25">
      <c r="A150" s="78" t="s">
        <v>80</v>
      </c>
      <c r="B150" s="36" t="s">
        <v>81</v>
      </c>
      <c r="C150" s="24" t="s">
        <v>33</v>
      </c>
      <c r="D150" s="25" t="s">
        <v>34</v>
      </c>
      <c r="E150" s="26">
        <v>1.0728</v>
      </c>
      <c r="F150" s="27">
        <v>1</v>
      </c>
      <c r="G150" s="25" t="s">
        <v>35</v>
      </c>
      <c r="H150" s="25" t="s">
        <v>40</v>
      </c>
      <c r="I150" s="24" t="s">
        <v>41</v>
      </c>
      <c r="J150" s="24">
        <v>48</v>
      </c>
      <c r="K150" s="61">
        <v>48</v>
      </c>
      <c r="L150" s="105">
        <v>2020630010041</v>
      </c>
      <c r="M150" s="251"/>
      <c r="N150" s="113" t="s">
        <v>180</v>
      </c>
      <c r="O150" s="50" t="s">
        <v>272</v>
      </c>
      <c r="P150" s="50">
        <v>1</v>
      </c>
      <c r="Q150" s="50">
        <v>1</v>
      </c>
      <c r="R150" s="50">
        <v>0</v>
      </c>
      <c r="S150" s="98">
        <f t="shared" si="4"/>
        <v>0</v>
      </c>
      <c r="T150" s="111" t="s">
        <v>187</v>
      </c>
      <c r="U150" s="113" t="s">
        <v>256</v>
      </c>
      <c r="V150" s="50" t="s">
        <v>192</v>
      </c>
      <c r="W150" s="93">
        <v>3631000</v>
      </c>
      <c r="X150" s="127">
        <v>0</v>
      </c>
      <c r="Y150" s="176">
        <f t="shared" si="5"/>
        <v>0</v>
      </c>
      <c r="Z150" s="93" t="s">
        <v>456</v>
      </c>
      <c r="AA150" s="93" t="s">
        <v>455</v>
      </c>
      <c r="AB150" s="188" t="s">
        <v>445</v>
      </c>
      <c r="AC150" s="55" t="s">
        <v>190</v>
      </c>
    </row>
    <row r="151" spans="1:34" s="22" customFormat="1" ht="70" customHeight="1" x14ac:dyDescent="0.25">
      <c r="A151" s="78" t="s">
        <v>80</v>
      </c>
      <c r="B151" s="36" t="s">
        <v>81</v>
      </c>
      <c r="C151" s="24" t="s">
        <v>33</v>
      </c>
      <c r="D151" s="25" t="s">
        <v>34</v>
      </c>
      <c r="E151" s="26">
        <v>1.0728</v>
      </c>
      <c r="F151" s="27">
        <v>1</v>
      </c>
      <c r="G151" s="25" t="s">
        <v>35</v>
      </c>
      <c r="H151" s="25" t="s">
        <v>40</v>
      </c>
      <c r="I151" s="24" t="s">
        <v>41</v>
      </c>
      <c r="J151" s="24">
        <v>48</v>
      </c>
      <c r="K151" s="61">
        <v>48</v>
      </c>
      <c r="L151" s="105">
        <v>2020630010041</v>
      </c>
      <c r="M151" s="251"/>
      <c r="N151" s="113" t="s">
        <v>180</v>
      </c>
      <c r="O151" s="50" t="s">
        <v>273</v>
      </c>
      <c r="P151" s="50">
        <v>1</v>
      </c>
      <c r="Q151" s="50">
        <v>1</v>
      </c>
      <c r="R151" s="50">
        <v>1</v>
      </c>
      <c r="S151" s="98">
        <f t="shared" si="4"/>
        <v>1</v>
      </c>
      <c r="T151" s="111" t="s">
        <v>187</v>
      </c>
      <c r="U151" s="113" t="s">
        <v>269</v>
      </c>
      <c r="V151" s="50" t="s">
        <v>247</v>
      </c>
      <c r="W151" s="93">
        <v>0</v>
      </c>
      <c r="X151" s="127">
        <v>0</v>
      </c>
      <c r="Y151" s="176">
        <v>0</v>
      </c>
      <c r="Z151" s="121" t="s">
        <v>430</v>
      </c>
      <c r="AA151" s="122" t="s">
        <v>429</v>
      </c>
      <c r="AB151" s="188" t="s">
        <v>445</v>
      </c>
      <c r="AC151" s="55" t="s">
        <v>190</v>
      </c>
    </row>
    <row r="152" spans="1:34" s="22" customFormat="1" ht="70" customHeight="1" x14ac:dyDescent="0.25">
      <c r="A152" s="78" t="s">
        <v>80</v>
      </c>
      <c r="B152" s="36" t="s">
        <v>81</v>
      </c>
      <c r="C152" s="24" t="s">
        <v>33</v>
      </c>
      <c r="D152" s="25" t="s">
        <v>34</v>
      </c>
      <c r="E152" s="26">
        <v>1.0728</v>
      </c>
      <c r="F152" s="27">
        <v>1</v>
      </c>
      <c r="G152" s="25" t="s">
        <v>35</v>
      </c>
      <c r="H152" s="25" t="s">
        <v>40</v>
      </c>
      <c r="I152" s="24" t="s">
        <v>41</v>
      </c>
      <c r="J152" s="24">
        <v>48</v>
      </c>
      <c r="K152" s="61">
        <v>48</v>
      </c>
      <c r="L152" s="105">
        <v>2020630010041</v>
      </c>
      <c r="M152" s="251"/>
      <c r="N152" s="113" t="s">
        <v>180</v>
      </c>
      <c r="O152" s="50" t="s">
        <v>365</v>
      </c>
      <c r="P152" s="50">
        <v>0</v>
      </c>
      <c r="Q152" s="50">
        <v>2</v>
      </c>
      <c r="R152" s="50">
        <v>2</v>
      </c>
      <c r="S152" s="98">
        <f t="shared" si="4"/>
        <v>1</v>
      </c>
      <c r="T152" s="111" t="s">
        <v>187</v>
      </c>
      <c r="U152" s="113" t="s">
        <v>381</v>
      </c>
      <c r="V152" s="50" t="s">
        <v>367</v>
      </c>
      <c r="W152" s="93">
        <v>26806680</v>
      </c>
      <c r="X152" s="182">
        <f>W152/4*2</f>
        <v>13403340</v>
      </c>
      <c r="Y152" s="176">
        <f t="shared" si="5"/>
        <v>0.5</v>
      </c>
      <c r="Z152" s="121" t="s">
        <v>430</v>
      </c>
      <c r="AA152" s="122" t="s">
        <v>429</v>
      </c>
      <c r="AB152" s="189" t="s">
        <v>551</v>
      </c>
      <c r="AC152" s="55" t="s">
        <v>190</v>
      </c>
    </row>
    <row r="153" spans="1:34" s="22" customFormat="1" ht="70" customHeight="1" thickBot="1" x14ac:dyDescent="0.3">
      <c r="A153" s="141" t="s">
        <v>80</v>
      </c>
      <c r="B153" s="143" t="s">
        <v>81</v>
      </c>
      <c r="C153" s="140" t="s">
        <v>33</v>
      </c>
      <c r="D153" s="42" t="s">
        <v>34</v>
      </c>
      <c r="E153" s="144">
        <v>1.0728</v>
      </c>
      <c r="F153" s="139">
        <v>1</v>
      </c>
      <c r="G153" s="42" t="s">
        <v>35</v>
      </c>
      <c r="H153" s="42" t="s">
        <v>40</v>
      </c>
      <c r="I153" s="140" t="s">
        <v>41</v>
      </c>
      <c r="J153" s="140">
        <v>48</v>
      </c>
      <c r="K153" s="138">
        <v>48</v>
      </c>
      <c r="L153" s="164">
        <v>2020630010041</v>
      </c>
      <c r="M153" s="252"/>
      <c r="N153" s="163" t="s">
        <v>180</v>
      </c>
      <c r="O153" s="162" t="s">
        <v>366</v>
      </c>
      <c r="P153" s="162">
        <v>0</v>
      </c>
      <c r="Q153" s="162">
        <v>1</v>
      </c>
      <c r="R153" s="162">
        <v>1</v>
      </c>
      <c r="S153" s="161">
        <f t="shared" si="4"/>
        <v>1</v>
      </c>
      <c r="T153" s="160" t="s">
        <v>187</v>
      </c>
      <c r="U153" s="163" t="s">
        <v>381</v>
      </c>
      <c r="V153" s="162" t="s">
        <v>367</v>
      </c>
      <c r="W153" s="184">
        <v>13403340</v>
      </c>
      <c r="X153" s="185">
        <f>W153/4*2</f>
        <v>6701670</v>
      </c>
      <c r="Y153" s="186">
        <f t="shared" si="5"/>
        <v>0.5</v>
      </c>
      <c r="Z153" s="159" t="s">
        <v>430</v>
      </c>
      <c r="AA153" s="158" t="s">
        <v>429</v>
      </c>
      <c r="AB153" s="198" t="s">
        <v>551</v>
      </c>
      <c r="AC153" s="199" t="s">
        <v>190</v>
      </c>
    </row>
    <row r="154" spans="1:34" s="170" customFormat="1" ht="22.5" customHeight="1" thickBot="1" x14ac:dyDescent="0.3">
      <c r="A154" s="52"/>
      <c r="B154" s="53"/>
      <c r="C154" s="52"/>
      <c r="D154" s="53"/>
      <c r="E154" s="53"/>
      <c r="F154" s="53"/>
      <c r="G154" s="53"/>
      <c r="H154" s="53"/>
      <c r="I154" s="53"/>
      <c r="J154" s="53"/>
      <c r="K154" s="53"/>
      <c r="L154" s="157"/>
      <c r="M154" s="157"/>
      <c r="N154" s="157"/>
      <c r="O154" s="157"/>
      <c r="P154" s="157"/>
      <c r="Q154" s="156"/>
      <c r="R154" s="156"/>
      <c r="S154" s="171"/>
      <c r="T154" s="157"/>
      <c r="U154" s="155"/>
      <c r="V154" s="154" t="s">
        <v>12</v>
      </c>
      <c r="W154" s="153">
        <f>SUM(W12:W153)</f>
        <v>174218757349</v>
      </c>
      <c r="X154" s="152">
        <f>SUM(X12:X153)</f>
        <v>44130596531.529999</v>
      </c>
      <c r="Y154" s="151">
        <f t="shared" si="5"/>
        <v>0.25330565550485662</v>
      </c>
      <c r="Z154" s="150"/>
      <c r="AA154" s="150"/>
      <c r="AB154" s="149"/>
      <c r="AC154" s="168"/>
      <c r="AD154" s="169"/>
    </row>
    <row r="155" spans="1:34" ht="15" hidden="1" customHeight="1" x14ac:dyDescent="0.25">
      <c r="A155" s="67"/>
      <c r="B155" s="84"/>
      <c r="C155" s="84"/>
      <c r="D155" s="84"/>
      <c r="E155" s="84"/>
      <c r="F155" s="84"/>
      <c r="G155" s="84"/>
      <c r="H155" s="84"/>
      <c r="I155" s="84"/>
      <c r="J155" s="84"/>
      <c r="K155" s="84"/>
      <c r="L155" s="84"/>
      <c r="M155" s="85"/>
      <c r="N155" s="85"/>
      <c r="O155" s="84"/>
      <c r="P155" s="84"/>
      <c r="Q155" s="84"/>
      <c r="R155" s="84"/>
      <c r="S155" s="89">
        <v>0</v>
      </c>
      <c r="T155" s="84"/>
      <c r="U155" s="84"/>
      <c r="V155" s="278" t="s">
        <v>12</v>
      </c>
      <c r="W155" s="280"/>
      <c r="X155" s="124"/>
      <c r="Y155" s="89">
        <v>0</v>
      </c>
      <c r="Z155" s="76"/>
      <c r="AA155" s="76"/>
      <c r="AB155" s="281"/>
      <c r="AC155" s="18"/>
      <c r="AD155" s="23"/>
      <c r="AE155" s="1"/>
      <c r="AF155" s="3"/>
      <c r="AG155" s="1"/>
      <c r="AH155" s="3"/>
    </row>
    <row r="156" spans="1:34" ht="23.5" hidden="1" thickBot="1" x14ac:dyDescent="0.3">
      <c r="A156" s="68"/>
      <c r="B156" s="19"/>
      <c r="C156" s="19"/>
      <c r="D156" s="19"/>
      <c r="E156" s="19"/>
      <c r="F156" s="19"/>
      <c r="G156" s="19"/>
      <c r="H156" s="19"/>
      <c r="I156" s="19"/>
      <c r="J156" s="19"/>
      <c r="K156" s="19"/>
      <c r="L156" s="19"/>
      <c r="M156" s="40"/>
      <c r="N156" s="40"/>
      <c r="O156" s="19"/>
      <c r="P156" s="19"/>
      <c r="Q156" s="19"/>
      <c r="R156" s="19"/>
      <c r="S156" s="88">
        <v>1</v>
      </c>
      <c r="T156" s="19"/>
      <c r="U156" s="84"/>
      <c r="V156" s="279"/>
      <c r="W156" s="280"/>
      <c r="X156" s="124"/>
      <c r="Y156" s="88">
        <v>1</v>
      </c>
      <c r="Z156" s="137"/>
      <c r="AA156" s="137"/>
      <c r="AB156" s="282"/>
      <c r="AC156" s="2"/>
      <c r="AD156" s="1"/>
      <c r="AE156" s="3"/>
      <c r="AF156" s="3"/>
      <c r="AG156" s="3"/>
      <c r="AH156" s="3"/>
    </row>
    <row r="157" spans="1:34" ht="85" hidden="1" customHeight="1" x14ac:dyDescent="0.25">
      <c r="A157" s="130"/>
      <c r="B157" s="84"/>
      <c r="C157" s="84"/>
      <c r="D157" s="84"/>
      <c r="E157" s="84"/>
      <c r="F157" s="84"/>
      <c r="G157" s="84"/>
      <c r="H157" s="84"/>
      <c r="I157" s="84"/>
      <c r="J157" s="84"/>
      <c r="K157" s="84"/>
      <c r="L157" s="84"/>
      <c r="M157" s="85"/>
      <c r="N157" s="85"/>
      <c r="O157" s="84"/>
      <c r="P157" s="84"/>
      <c r="Q157" s="84"/>
      <c r="R157" s="84"/>
      <c r="S157" s="89"/>
      <c r="T157" s="84"/>
      <c r="U157" s="125" t="s">
        <v>541</v>
      </c>
      <c r="V157" s="123" t="s">
        <v>542</v>
      </c>
      <c r="W157" s="132">
        <v>885746175</v>
      </c>
      <c r="X157" s="132">
        <v>168137423</v>
      </c>
      <c r="Y157" s="90"/>
      <c r="Z157" s="86"/>
      <c r="AA157" s="86"/>
      <c r="AB157" s="86"/>
      <c r="AC157" s="87"/>
      <c r="AD157" s="1"/>
      <c r="AE157" s="3"/>
      <c r="AF157" s="3"/>
      <c r="AG157" s="3"/>
      <c r="AH157" s="3"/>
    </row>
    <row r="158" spans="1:34" ht="23" hidden="1" x14ac:dyDescent="0.25">
      <c r="A158" s="130"/>
      <c r="B158" s="84"/>
      <c r="C158" s="84"/>
      <c r="D158" s="84"/>
      <c r="E158" s="84"/>
      <c r="F158" s="84"/>
      <c r="G158" s="84"/>
      <c r="H158" s="84"/>
      <c r="I158" s="84"/>
      <c r="J158" s="84"/>
      <c r="K158" s="84"/>
      <c r="L158" s="84"/>
      <c r="M158" s="85"/>
      <c r="N158" s="85"/>
      <c r="O158" s="84"/>
      <c r="P158" s="84"/>
      <c r="Q158" s="84"/>
      <c r="R158" s="84"/>
      <c r="S158" s="89"/>
      <c r="T158" s="84"/>
      <c r="U158" s="84"/>
      <c r="V158" s="123" t="s">
        <v>12</v>
      </c>
      <c r="W158" s="132">
        <f>W154+W157</f>
        <v>175104503524</v>
      </c>
      <c r="X158" s="126">
        <f>X154+X157</f>
        <v>44298733954.529999</v>
      </c>
      <c r="Y158" s="90"/>
      <c r="Z158" s="86"/>
      <c r="AA158" s="86"/>
      <c r="AB158" s="86"/>
      <c r="AC158" s="87"/>
      <c r="AD158" s="1"/>
      <c r="AE158" s="3"/>
      <c r="AF158" s="3"/>
      <c r="AG158" s="3"/>
      <c r="AH158" s="3"/>
    </row>
    <row r="159" spans="1:34" ht="9" customHeight="1" thickBot="1" x14ac:dyDescent="0.3">
      <c r="A159" s="69"/>
      <c r="B159" s="4"/>
      <c r="C159" s="5"/>
      <c r="D159" s="4"/>
      <c r="E159" s="5"/>
      <c r="F159" s="4"/>
      <c r="G159" s="5"/>
      <c r="H159" s="4"/>
      <c r="I159" s="5"/>
      <c r="J159" s="5"/>
      <c r="K159" s="4"/>
      <c r="L159" s="5"/>
      <c r="M159" s="4"/>
      <c r="N159" s="77"/>
      <c r="O159" s="77"/>
      <c r="P159" s="77"/>
      <c r="Q159" s="77"/>
      <c r="R159" s="77"/>
      <c r="S159" s="77"/>
      <c r="T159" s="77"/>
      <c r="U159" s="77"/>
      <c r="V159" s="77"/>
      <c r="W159" s="6"/>
      <c r="X159" s="6"/>
      <c r="Y159" s="6"/>
      <c r="Z159" s="6"/>
      <c r="AA159" s="6"/>
      <c r="AB159" s="6"/>
      <c r="AC159" s="39"/>
      <c r="AD159" s="3"/>
      <c r="AE159" s="3"/>
      <c r="AF159" s="3"/>
      <c r="AG159" s="3"/>
      <c r="AH159" s="3"/>
    </row>
    <row r="160" spans="1:34" ht="42.75" customHeight="1" x14ac:dyDescent="0.25">
      <c r="A160" s="70"/>
      <c r="B160" s="133"/>
      <c r="C160" s="7"/>
      <c r="D160" s="133"/>
      <c r="E160" s="7"/>
      <c r="F160" s="133"/>
      <c r="G160" s="8"/>
      <c r="H160" s="8"/>
      <c r="I160" s="8"/>
      <c r="J160" s="274" t="s">
        <v>10</v>
      </c>
      <c r="K160" s="274"/>
      <c r="L160" s="274"/>
      <c r="M160" s="200"/>
      <c r="N160" s="200"/>
      <c r="O160" s="274" t="s">
        <v>9</v>
      </c>
      <c r="P160" s="274"/>
      <c r="Q160" s="274"/>
      <c r="R160" s="129"/>
      <c r="S160" s="129"/>
      <c r="T160" s="129"/>
      <c r="U160" s="275"/>
      <c r="V160" s="275"/>
      <c r="W160" s="275"/>
      <c r="X160" s="275"/>
      <c r="Y160" s="275"/>
      <c r="Z160" s="275"/>
      <c r="AA160" s="275"/>
      <c r="AB160" s="275"/>
      <c r="AC160" s="276"/>
      <c r="AD160" s="3"/>
      <c r="AE160" s="3"/>
      <c r="AF160" s="3"/>
      <c r="AG160" s="3"/>
      <c r="AH160" s="3"/>
    </row>
    <row r="161" spans="1:34" x14ac:dyDescent="0.25">
      <c r="A161" s="69"/>
      <c r="B161" s="4"/>
      <c r="C161" s="5"/>
      <c r="D161" s="4"/>
      <c r="E161" s="5"/>
      <c r="F161" s="4"/>
      <c r="G161" s="77"/>
      <c r="H161" s="77"/>
      <c r="I161" s="77"/>
      <c r="J161" s="201"/>
      <c r="K161" s="202"/>
      <c r="L161" s="201"/>
      <c r="M161" s="202"/>
      <c r="N161" s="202"/>
      <c r="O161" s="201"/>
      <c r="P161" s="201"/>
      <c r="Q161" s="203"/>
      <c r="R161" s="77"/>
      <c r="S161" s="77"/>
      <c r="T161" s="77"/>
      <c r="U161" s="77"/>
      <c r="V161" s="77"/>
      <c r="W161" s="94"/>
      <c r="X161" s="96"/>
      <c r="Y161" s="6"/>
      <c r="Z161" s="6"/>
      <c r="AA161" s="6"/>
      <c r="AB161" s="6"/>
      <c r="AC161" s="39"/>
      <c r="AD161" s="3"/>
      <c r="AE161" s="283"/>
      <c r="AF161" s="3"/>
      <c r="AG161" s="3"/>
      <c r="AH161" s="3"/>
    </row>
    <row r="162" spans="1:34" x14ac:dyDescent="0.25">
      <c r="A162" s="69"/>
      <c r="B162" s="4"/>
      <c r="C162" s="5"/>
      <c r="D162" s="4"/>
      <c r="E162" s="5"/>
      <c r="F162" s="4"/>
      <c r="G162" s="77"/>
      <c r="H162" s="77"/>
      <c r="I162" s="77"/>
      <c r="J162" s="201"/>
      <c r="K162" s="202"/>
      <c r="L162" s="201"/>
      <c r="M162" s="202"/>
      <c r="N162" s="202"/>
      <c r="O162" s="201"/>
      <c r="P162" s="201"/>
      <c r="Q162" s="201"/>
      <c r="R162" s="5"/>
      <c r="S162" s="5"/>
      <c r="T162" s="5"/>
      <c r="U162" s="5"/>
      <c r="V162" s="5"/>
      <c r="W162" s="95"/>
      <c r="X162" s="6"/>
      <c r="Y162" s="6"/>
      <c r="Z162" s="6"/>
      <c r="AA162" s="6"/>
      <c r="AB162" s="6"/>
      <c r="AC162" s="44"/>
      <c r="AD162" s="3"/>
      <c r="AE162" s="283"/>
      <c r="AF162" s="3"/>
      <c r="AG162" s="3"/>
      <c r="AH162" s="3"/>
    </row>
    <row r="163" spans="1:34" x14ac:dyDescent="0.25">
      <c r="A163" s="69"/>
      <c r="B163" s="4"/>
      <c r="C163" s="5"/>
      <c r="D163" s="4"/>
      <c r="E163" s="5"/>
      <c r="F163" s="4"/>
      <c r="G163" s="77"/>
      <c r="H163" s="77"/>
      <c r="I163" s="77"/>
      <c r="J163" s="201"/>
      <c r="K163" s="202"/>
      <c r="L163" s="201"/>
      <c r="M163" s="202"/>
      <c r="N163" s="202"/>
      <c r="O163" s="201"/>
      <c r="P163" s="201"/>
      <c r="Q163" s="201"/>
      <c r="R163" s="5"/>
      <c r="S163" s="5"/>
      <c r="T163" s="5"/>
      <c r="U163" s="5"/>
      <c r="V163" s="5"/>
      <c r="W163" s="6"/>
      <c r="X163" s="95"/>
      <c r="Y163" s="6"/>
      <c r="Z163" s="6"/>
      <c r="AA163" s="6"/>
      <c r="AB163" s="6"/>
      <c r="AC163" s="44"/>
      <c r="AD163" s="3"/>
      <c r="AE163" s="3"/>
      <c r="AF163" s="3"/>
      <c r="AG163" s="3"/>
      <c r="AH163" s="3"/>
    </row>
    <row r="164" spans="1:34" ht="14.25" customHeight="1" thickBot="1" x14ac:dyDescent="0.3">
      <c r="A164" s="69"/>
      <c r="B164" s="4"/>
      <c r="C164" s="5"/>
      <c r="D164" s="4"/>
      <c r="E164" s="5"/>
      <c r="F164" s="4"/>
      <c r="G164" s="77"/>
      <c r="H164" s="77"/>
      <c r="I164" s="77"/>
      <c r="J164" s="204"/>
      <c r="K164" s="204"/>
      <c r="L164" s="204"/>
      <c r="M164" s="202"/>
      <c r="N164" s="202"/>
      <c r="O164" s="204"/>
      <c r="P164" s="204"/>
      <c r="Q164" s="201"/>
      <c r="R164" s="5"/>
      <c r="S164" s="5"/>
      <c r="T164" s="5"/>
      <c r="U164" s="5"/>
      <c r="V164" s="5"/>
      <c r="W164" s="9"/>
      <c r="X164" s="9"/>
      <c r="Y164" s="9"/>
      <c r="Z164" s="9"/>
      <c r="AA164" s="9"/>
      <c r="AB164" s="9"/>
      <c r="AC164" s="44"/>
      <c r="AD164" s="1"/>
      <c r="AE164" s="3"/>
      <c r="AF164" s="3"/>
      <c r="AG164" s="3"/>
      <c r="AH164" s="3"/>
    </row>
    <row r="165" spans="1:34" ht="25.5" customHeight="1" x14ac:dyDescent="0.25">
      <c r="A165" s="69"/>
      <c r="B165" s="4"/>
      <c r="C165" s="10"/>
      <c r="D165" s="4"/>
      <c r="E165" s="5"/>
      <c r="F165" s="4"/>
      <c r="G165" s="77"/>
      <c r="H165" s="77"/>
      <c r="I165" s="77"/>
      <c r="J165" s="284" t="s">
        <v>393</v>
      </c>
      <c r="K165" s="284"/>
      <c r="L165" s="284"/>
      <c r="M165" s="205"/>
      <c r="N165" s="205"/>
      <c r="O165" s="284" t="s">
        <v>392</v>
      </c>
      <c r="P165" s="284"/>
      <c r="Q165" s="284"/>
      <c r="R165" s="131"/>
      <c r="S165" s="131"/>
      <c r="T165" s="131"/>
      <c r="U165" s="5"/>
      <c r="V165" s="5"/>
      <c r="W165" s="6"/>
      <c r="X165" s="6"/>
      <c r="Y165" s="6"/>
      <c r="Z165" s="6"/>
      <c r="AA165" s="6"/>
      <c r="AB165" s="6"/>
      <c r="AC165" s="44"/>
      <c r="AD165" s="3"/>
      <c r="AE165" s="3"/>
      <c r="AF165" s="3"/>
      <c r="AG165" s="3"/>
      <c r="AH165" s="3"/>
    </row>
    <row r="166" spans="1:34" ht="45" customHeight="1" x14ac:dyDescent="0.25">
      <c r="A166" s="69"/>
      <c r="B166" s="4"/>
      <c r="C166" s="10"/>
      <c r="D166" s="4"/>
      <c r="E166" s="5"/>
      <c r="F166" s="4"/>
      <c r="G166" s="77"/>
      <c r="H166" s="77"/>
      <c r="I166" s="77"/>
      <c r="J166" s="285" t="s">
        <v>11</v>
      </c>
      <c r="K166" s="285"/>
      <c r="L166" s="206"/>
      <c r="M166" s="205"/>
      <c r="N166" s="205"/>
      <c r="O166" s="201" t="s">
        <v>562</v>
      </c>
      <c r="P166" s="202"/>
      <c r="Q166" s="201"/>
      <c r="R166" s="5"/>
      <c r="S166" s="5"/>
      <c r="T166" s="5"/>
      <c r="U166" s="5"/>
      <c r="V166" s="5"/>
      <c r="W166" s="11"/>
      <c r="X166" s="11"/>
      <c r="Y166" s="11"/>
      <c r="Z166" s="11"/>
      <c r="AA166" s="11"/>
      <c r="AB166" s="11"/>
      <c r="AC166" s="44"/>
      <c r="AD166" s="3"/>
      <c r="AE166" s="1"/>
      <c r="AF166" s="3"/>
      <c r="AG166" s="3"/>
      <c r="AH166" s="3"/>
    </row>
    <row r="167" spans="1:34" x14ac:dyDescent="0.25">
      <c r="A167" s="69"/>
      <c r="B167" s="4"/>
      <c r="C167" s="5"/>
      <c r="D167" s="4"/>
      <c r="E167" s="5"/>
      <c r="F167" s="4"/>
      <c r="G167" s="5"/>
      <c r="H167" s="4"/>
      <c r="I167" s="5"/>
      <c r="J167" s="5"/>
      <c r="K167" s="4"/>
      <c r="L167" s="5"/>
      <c r="M167" s="4"/>
      <c r="N167" s="4"/>
      <c r="O167" s="5"/>
      <c r="P167" s="5"/>
      <c r="Q167" s="5"/>
      <c r="R167" s="5"/>
      <c r="S167" s="5"/>
      <c r="T167" s="5"/>
      <c r="U167" s="5"/>
      <c r="V167" s="5"/>
      <c r="W167" s="9"/>
      <c r="X167" s="9"/>
      <c r="Y167" s="9"/>
      <c r="Z167" s="9"/>
      <c r="AA167" s="9"/>
      <c r="AB167" s="9"/>
      <c r="AC167" s="44"/>
      <c r="AD167" s="23"/>
      <c r="AE167" s="1"/>
      <c r="AF167" s="3"/>
      <c r="AG167" s="3"/>
      <c r="AH167" s="3"/>
    </row>
    <row r="168" spans="1:34" ht="43.5" customHeight="1" thickBot="1" x14ac:dyDescent="0.3">
      <c r="A168" s="286" t="s">
        <v>13</v>
      </c>
      <c r="B168" s="287"/>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8"/>
      <c r="AD168" s="3"/>
      <c r="AE168" s="3"/>
      <c r="AF168" s="3"/>
      <c r="AG168" s="3"/>
      <c r="AH168" s="3"/>
    </row>
    <row r="169" spans="1:34" x14ac:dyDescent="0.25">
      <c r="W169" s="14"/>
      <c r="X169" s="14"/>
      <c r="Y169" s="14"/>
      <c r="Z169" s="14"/>
      <c r="AA169" s="14"/>
      <c r="AB169" s="14"/>
      <c r="AD169" s="1"/>
      <c r="AE169" s="3"/>
      <c r="AF169" s="3"/>
      <c r="AG169" s="3"/>
      <c r="AH169" s="3"/>
    </row>
    <row r="170" spans="1:34" x14ac:dyDescent="0.25">
      <c r="AD170" s="3"/>
      <c r="AE170" s="3"/>
      <c r="AF170" s="3"/>
      <c r="AG170" s="3"/>
      <c r="AH170" s="3"/>
    </row>
    <row r="171" spans="1:34" x14ac:dyDescent="0.25">
      <c r="AD171" s="3"/>
      <c r="AE171" s="3"/>
      <c r="AF171" s="3"/>
      <c r="AG171" s="3"/>
      <c r="AH171" s="3"/>
    </row>
    <row r="172" spans="1:34" x14ac:dyDescent="0.25">
      <c r="AD172" s="3"/>
      <c r="AE172" s="3"/>
      <c r="AF172" s="3"/>
      <c r="AG172" s="3"/>
      <c r="AH172" s="3"/>
    </row>
    <row r="173" spans="1:34" ht="23" x14ac:dyDescent="0.25">
      <c r="V173" s="77"/>
      <c r="W173" s="277"/>
      <c r="X173" s="128"/>
      <c r="Y173" s="128"/>
      <c r="Z173" s="128"/>
      <c r="AA173" s="128"/>
      <c r="AB173" s="128"/>
      <c r="AC173" s="16"/>
      <c r="AD173" s="3"/>
      <c r="AE173" s="3"/>
      <c r="AF173" s="3"/>
      <c r="AG173" s="3"/>
      <c r="AH173" s="3"/>
    </row>
    <row r="174" spans="1:34" ht="23" x14ac:dyDescent="0.25">
      <c r="V174" s="77"/>
      <c r="W174" s="277"/>
      <c r="X174" s="128"/>
      <c r="Y174" s="128"/>
      <c r="Z174" s="128"/>
      <c r="AA174" s="128"/>
      <c r="AB174" s="128"/>
      <c r="AC174" s="16"/>
      <c r="AD174" s="3"/>
      <c r="AE174" s="3"/>
      <c r="AF174" s="3"/>
      <c r="AG174" s="3"/>
      <c r="AH174" s="3"/>
    </row>
    <row r="175" spans="1:34" x14ac:dyDescent="0.25">
      <c r="V175" s="77"/>
      <c r="W175" s="17"/>
      <c r="X175" s="17"/>
      <c r="Y175" s="17"/>
      <c r="Z175" s="17"/>
      <c r="AA175" s="17"/>
      <c r="AB175" s="17"/>
      <c r="AC175" s="77"/>
    </row>
  </sheetData>
  <protectedRanges>
    <protectedRange sqref="AB35" name="Rango2"/>
  </protectedRanges>
  <autoFilter ref="A11:AH158" xr:uid="{00000000-0009-0000-0000-000000000000}"/>
  <mergeCells count="98">
    <mergeCell ref="AE161:AE162"/>
    <mergeCell ref="J165:L165"/>
    <mergeCell ref="O165:Q165"/>
    <mergeCell ref="J166:K166"/>
    <mergeCell ref="A168:AC168"/>
    <mergeCell ref="W173:W174"/>
    <mergeCell ref="M129:M153"/>
    <mergeCell ref="V155:V156"/>
    <mergeCell ref="W155:W156"/>
    <mergeCell ref="AB155:AB156"/>
    <mergeCell ref="J160:L160"/>
    <mergeCell ref="O160:Q160"/>
    <mergeCell ref="U160:AC160"/>
    <mergeCell ref="M116:M117"/>
    <mergeCell ref="M118:M119"/>
    <mergeCell ref="M120:M121"/>
    <mergeCell ref="M122:M123"/>
    <mergeCell ref="M124:M126"/>
    <mergeCell ref="M127:M128"/>
    <mergeCell ref="M114:M115"/>
    <mergeCell ref="I92:I93"/>
    <mergeCell ref="J92:J93"/>
    <mergeCell ref="K92:K93"/>
    <mergeCell ref="M92:M93"/>
    <mergeCell ref="M96:M97"/>
    <mergeCell ref="M98:M99"/>
    <mergeCell ref="M100:M103"/>
    <mergeCell ref="M104:M107"/>
    <mergeCell ref="M108:M109"/>
    <mergeCell ref="M110:M111"/>
    <mergeCell ref="M112:M113"/>
    <mergeCell ref="M84:M89"/>
    <mergeCell ref="M90:M91"/>
    <mergeCell ref="A92:A93"/>
    <mergeCell ref="B92:B93"/>
    <mergeCell ref="C92:C93"/>
    <mergeCell ref="D92:D93"/>
    <mergeCell ref="E92:E93"/>
    <mergeCell ref="F92:F93"/>
    <mergeCell ref="G92:G93"/>
    <mergeCell ref="H92:H93"/>
    <mergeCell ref="M81:M83"/>
    <mergeCell ref="M18:M34"/>
    <mergeCell ref="M36:M38"/>
    <mergeCell ref="M39:M40"/>
    <mergeCell ref="M41:M45"/>
    <mergeCell ref="M46:M53"/>
    <mergeCell ref="M55:M56"/>
    <mergeCell ref="M57:M65"/>
    <mergeCell ref="M66:M69"/>
    <mergeCell ref="M70:M73"/>
    <mergeCell ref="M74:M76"/>
    <mergeCell ref="M77:M80"/>
    <mergeCell ref="Z10:Z11"/>
    <mergeCell ref="AA10:AA11"/>
    <mergeCell ref="AB10:AB11"/>
    <mergeCell ref="AC10:AC11"/>
    <mergeCell ref="M12:M14"/>
    <mergeCell ref="W10:W11"/>
    <mergeCell ref="X10:X11"/>
    <mergeCell ref="M16:M17"/>
    <mergeCell ref="R10:R11"/>
    <mergeCell ref="T10:T11"/>
    <mergeCell ref="U10:U11"/>
    <mergeCell ref="V10:V11"/>
    <mergeCell ref="Q10:Q11"/>
    <mergeCell ref="L10:L11"/>
    <mergeCell ref="M10:M11"/>
    <mergeCell ref="N10:N11"/>
    <mergeCell ref="O10:O11"/>
    <mergeCell ref="P10:P11"/>
    <mergeCell ref="I9:K9"/>
    <mergeCell ref="D10:D11"/>
    <mergeCell ref="E10:E11"/>
    <mergeCell ref="F10:F11"/>
    <mergeCell ref="I10:I11"/>
    <mergeCell ref="J10:J11"/>
    <mergeCell ref="K10:K11"/>
    <mergeCell ref="H9:H11"/>
    <mergeCell ref="A9:A11"/>
    <mergeCell ref="B9:B11"/>
    <mergeCell ref="C9:C11"/>
    <mergeCell ref="D9:F9"/>
    <mergeCell ref="G9:G11"/>
    <mergeCell ref="A7:AC7"/>
    <mergeCell ref="A8:K8"/>
    <mergeCell ref="L8:N8"/>
    <mergeCell ref="O8:Q8"/>
    <mergeCell ref="R8:S8"/>
    <mergeCell ref="U8:Y8"/>
    <mergeCell ref="Z8:AA8"/>
    <mergeCell ref="A6:K6"/>
    <mergeCell ref="L6:AC6"/>
    <mergeCell ref="A1:B4"/>
    <mergeCell ref="C1:AB2"/>
    <mergeCell ref="C3:AB3"/>
    <mergeCell ref="C4:AB4"/>
    <mergeCell ref="H5:K5"/>
  </mergeCells>
  <conditionalFormatting sqref="S12:S153">
    <cfRule type="colorScale" priority="5">
      <colorScale>
        <cfvo type="percent" val="0"/>
        <cfvo type="percent" val="25"/>
        <cfvo type="percent" val="100"/>
        <color rgb="FFFF0000"/>
        <color rgb="FFFFFF00"/>
        <color rgb="FF00B050"/>
      </colorScale>
    </cfRule>
    <cfRule type="colorScale" priority="7">
      <colorScale>
        <cfvo type="percent" val="0"/>
        <cfvo type="percent" val="25"/>
        <cfvo type="percent" val="100"/>
        <color rgb="FFFF0000"/>
        <color rgb="FFFFFF00"/>
        <color rgb="FF00B050"/>
      </colorScale>
    </cfRule>
  </conditionalFormatting>
  <conditionalFormatting sqref="Y12:Y153">
    <cfRule type="colorScale" priority="6">
      <colorScale>
        <cfvo type="percent" val="0"/>
        <cfvo type="percent" val="25"/>
        <cfvo type="percent" val="100"/>
        <color rgb="FFFF0000"/>
        <color rgb="FFFFFF00"/>
        <color rgb="FF00B050"/>
      </colorScale>
    </cfRule>
  </conditionalFormatting>
  <conditionalFormatting sqref="S12:S158">
    <cfRule type="colorScale" priority="8">
      <colorScale>
        <cfvo type="percent" val="0"/>
        <cfvo type="percent" val="25"/>
        <cfvo type="percent" val="100"/>
        <color rgb="FFFF0000"/>
        <color rgb="FFFFFF00"/>
        <color rgb="FF92D050"/>
      </colorScale>
    </cfRule>
  </conditionalFormatting>
  <conditionalFormatting sqref="Y12:Y154 Y157:Y158">
    <cfRule type="colorScale" priority="9">
      <colorScale>
        <cfvo type="percent" val="0"/>
        <cfvo type="percent" val="25"/>
        <cfvo type="percent" val="100"/>
        <color rgb="FFFF0000"/>
        <color rgb="FFFFFF00"/>
        <color rgb="FF92D050"/>
      </colorScale>
    </cfRule>
  </conditionalFormatting>
  <conditionalFormatting sqref="S12:S156">
    <cfRule type="colorScale" priority="4">
      <colorScale>
        <cfvo type="percent" val="0"/>
        <cfvo type="percent" val="25"/>
        <cfvo type="percent" val="100"/>
        <color rgb="FFFF0000"/>
        <color rgb="FFFFFF00"/>
        <color rgb="FF92D050"/>
      </colorScale>
    </cfRule>
  </conditionalFormatting>
  <conditionalFormatting sqref="Y155:Y156">
    <cfRule type="colorScale" priority="3">
      <colorScale>
        <cfvo type="percent" val="0"/>
        <cfvo type="percent" val="25"/>
        <cfvo type="percent" val="100"/>
        <color rgb="FFFF0000"/>
        <color rgb="FFFFFF00"/>
        <color rgb="FF92D050"/>
      </colorScale>
    </cfRule>
  </conditionalFormatting>
  <conditionalFormatting sqref="Y155:Y156">
    <cfRule type="colorScale" priority="2">
      <colorScale>
        <cfvo type="percent" val="0"/>
        <cfvo type="percent" val="25"/>
        <cfvo type="percent" val="100"/>
        <color rgb="FFFF0000"/>
        <color rgb="FFFFFF00"/>
        <color rgb="FF92D050"/>
      </colorScale>
    </cfRule>
  </conditionalFormatting>
  <conditionalFormatting sqref="Y12:Y156">
    <cfRule type="colorScale" priority="1">
      <colorScale>
        <cfvo type="percent" val="0"/>
        <cfvo type="percent" val="25"/>
        <cfvo type="percent" val="100"/>
        <color rgb="FFFF0000"/>
        <color rgb="FFFFFF00"/>
        <color rgb="FF92D050"/>
      </colorScale>
    </cfRule>
  </conditionalFormatting>
  <pageMargins left="0.643700787" right="0.39370078740157499" top="0.39370078740157499" bottom="0.39370078740157499" header="0.27559055118110198" footer="0.31496062992126"/>
  <pageSetup paperSize="5" scale="18" firstPageNumber="0"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SEG_PA_EDUCACIÓN_1T_2022</vt:lpstr>
      <vt:lpstr>SEG_PA_EDUCACIÓN_1T_2022!Área_de_impresión</vt:lpstr>
      <vt:lpstr>SEG_PA_EDUCACIÓN_1T_2022!Títulos_a_imprimir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dc:creator>
  <cp:lastModifiedBy>Juliana</cp:lastModifiedBy>
  <cp:lastPrinted>2022-05-10T19:10:47Z</cp:lastPrinted>
  <dcterms:created xsi:type="dcterms:W3CDTF">2012-06-01T17:13:38Z</dcterms:created>
  <dcterms:modified xsi:type="dcterms:W3CDTF">2022-05-10T23:15:09Z</dcterms:modified>
</cp:coreProperties>
</file>