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SEGUIMIENTOS_PLAN_DE_ACCION_2021\SEG_PLAN_DE_ACCIÓN_3T_2021\"/>
    </mc:Choice>
  </mc:AlternateContent>
  <bookViews>
    <workbookView xWindow="-105" yWindow="-105" windowWidth="19425" windowHeight="10425" tabRatio="493"/>
  </bookViews>
  <sheets>
    <sheet name="SEG_PA_FORTALECIMIENTO_3T-2021" sheetId="2" r:id="rId1"/>
    <sheet name="CONSOLIDADO" sheetId="3" r:id="rId2"/>
  </sheets>
  <definedNames>
    <definedName name="_xlnm._FilterDatabase" localSheetId="1" hidden="1">CONSOLIDADO!$A$1:$L$13</definedName>
    <definedName name="_xlnm._FilterDatabase" localSheetId="0" hidden="1">'SEG_PA_FORTALECIMIENTO_3T-2021'!$A$10:$AB$10</definedName>
    <definedName name="_xlnm.Print_Area" localSheetId="0">'SEG_PA_FORTALECIMIENTO_3T-2021'!$A$1:$AB$36</definedName>
    <definedName name="_xlnm.Print_Titles" localSheetId="0">'SEG_PA_FORTALECIMIENTO_3T-2021'!$1:$10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3" l="1"/>
  <c r="E22" i="3"/>
  <c r="F21" i="3"/>
  <c r="E21" i="3"/>
  <c r="G21" i="3" s="1"/>
  <c r="J13" i="3"/>
  <c r="L13" i="3" s="1"/>
  <c r="G13" i="3"/>
  <c r="L12" i="3"/>
  <c r="G12" i="3"/>
  <c r="K11" i="3"/>
  <c r="J11" i="3"/>
  <c r="F11" i="3"/>
  <c r="G11" i="3" s="1"/>
  <c r="L10" i="3"/>
  <c r="G10" i="3"/>
  <c r="L9" i="3"/>
  <c r="G9" i="3"/>
  <c r="F9" i="3"/>
  <c r="L8" i="3"/>
  <c r="F8" i="3"/>
  <c r="G8" i="3" s="1"/>
  <c r="K7" i="3"/>
  <c r="J7" i="3"/>
  <c r="F7" i="3"/>
  <c r="G7" i="3" s="1"/>
  <c r="L6" i="3"/>
  <c r="F6" i="3"/>
  <c r="G6" i="3" s="1"/>
  <c r="K5" i="3"/>
  <c r="L5" i="3" s="1"/>
  <c r="F5" i="3"/>
  <c r="G5" i="3" s="1"/>
  <c r="K4" i="3"/>
  <c r="J4" i="3"/>
  <c r="G4" i="3"/>
  <c r="L3" i="3"/>
  <c r="G3" i="3"/>
  <c r="G20" i="3"/>
  <c r="F23" i="3" l="1"/>
  <c r="G22" i="3"/>
  <c r="E23" i="3"/>
  <c r="L4" i="3"/>
  <c r="L7" i="3"/>
  <c r="L11" i="3"/>
  <c r="G23" i="3" l="1"/>
  <c r="W20" i="2"/>
  <c r="W14" i="2"/>
  <c r="W13" i="2"/>
  <c r="W16" i="2"/>
  <c r="W23" i="2" s="1"/>
  <c r="V20" i="2"/>
  <c r="V16" i="2"/>
  <c r="V13" i="2"/>
  <c r="V22" i="2"/>
  <c r="V23" i="2" l="1"/>
  <c r="R20" i="2" l="1"/>
  <c r="R18" i="2"/>
  <c r="R17" i="2"/>
  <c r="R16" i="2" l="1"/>
  <c r="R15" i="2" l="1"/>
  <c r="R14" i="2" l="1"/>
  <c r="S14" i="2" l="1"/>
  <c r="X23" i="2"/>
  <c r="X22" i="2"/>
  <c r="X21" i="2"/>
  <c r="X20" i="2"/>
  <c r="X19" i="2"/>
  <c r="X18" i="2"/>
  <c r="X17" i="2"/>
  <c r="X16" i="2"/>
  <c r="X15" i="2"/>
  <c r="X14" i="2"/>
  <c r="X13" i="2"/>
  <c r="X12" i="2"/>
  <c r="S22" i="2"/>
  <c r="S21" i="2"/>
  <c r="S20" i="2"/>
  <c r="S19" i="2"/>
  <c r="S18" i="2"/>
  <c r="S17" i="2"/>
  <c r="S16" i="2"/>
  <c r="S15" i="2"/>
  <c r="S13" i="2"/>
  <c r="S12" i="2"/>
</calcChain>
</file>

<file path=xl/sharedStrings.xml><?xml version="1.0" encoding="utf-8"?>
<sst xmlns="http://schemas.openxmlformats.org/spreadsheetml/2006/main" count="249" uniqueCount="136">
  <si>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</si>
  <si>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</si>
  <si>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</si>
  <si>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</si>
  <si>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</si>
  <si>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</si>
  <si>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</si>
  <si>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</si>
  <si>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</si>
  <si>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</si>
  <si>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</si>
  <si>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</si>
  <si>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</si>
  <si>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</si>
  <si>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</si>
  <si>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</si>
  <si>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</si>
  <si>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</si>
  <si>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</si>
  <si>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</si>
  <si>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</si>
  <si>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</si>
  <si>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</si>
  <si>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</si>
  <si>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</si>
  <si>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</si>
  <si>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</si>
  <si>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</si>
  <si>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</si>
  <si>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</si>
  <si>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</si>
  <si>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</si>
  <si>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Cultura</t>
  </si>
  <si>
    <t>9, 17</t>
  </si>
  <si>
    <t xml:space="preserve">Porcentaje de reducción de daños a bienes de interés cultural </t>
  </si>
  <si>
    <t xml:space="preserve">Gestión, protección y salvaguardia del patrimonio cultural colombiano </t>
  </si>
  <si>
    <t>Servicio de recuperación del patrimonio bibliográfico y documental</t>
  </si>
  <si>
    <t>Gestionar la creación del Complejo Archivistico, de conservación y de valor historico del Municipio de Armenia Museo de la memoria</t>
  </si>
  <si>
    <t>INSTITUCIONAL Y GOBIERNO: "Servir y hacer las cosas bien"</t>
  </si>
  <si>
    <t>Gobierno Territorial</t>
  </si>
  <si>
    <t>Incremento en el índice de Fortalecimiento Insitucional Pa´ Todos</t>
  </si>
  <si>
    <t xml:space="preserve">Plan Estratégico de Talento Humano. </t>
  </si>
  <si>
    <t>Plan Estratégico de Talento Humano implementado y con su respectivo monitoreo y seguimiento anual</t>
  </si>
  <si>
    <t>Plan Institucional de Capacitaciones</t>
  </si>
  <si>
    <t>Plan Institucional de Capacitaciones implementado y con su respectivo monitoreo y seguimiento anual</t>
  </si>
  <si>
    <t>Plan de Incentivos Institucionales</t>
  </si>
  <si>
    <t>Plan de Incentivos Institucionales implementado y con su respectivo monitoreo y seguimiento anual</t>
  </si>
  <si>
    <t>Plan de Trabajo en seguridad y Salud en el Trabajo</t>
  </si>
  <si>
    <t>Plan de Trabajo en seguridad y Salud en el Trabajo implementado y con su respectivo monitoreo y seguimiento anual</t>
  </si>
  <si>
    <t>Plan de Previsión de Recursos Humanos</t>
  </si>
  <si>
    <t>Plan de Previsión de Recursos Humanos  implementado y con su respectivo monitoreo y seguimiento anual</t>
  </si>
  <si>
    <t>Plan de vacantes</t>
  </si>
  <si>
    <t>Plan Anual de vacantes implementado y con su respectivo monitoreo y seguimiento anual</t>
  </si>
  <si>
    <t>Actualización y Modernización Planta de Personal</t>
  </si>
  <si>
    <t>Actualización Estudio Cargas Laborales orientado a la Modernización de la Estructura Administrativa del ente central (Estudio para la creación de nuevas dependecias sobre: familia, mujer, ambiente y bienestar animal)</t>
  </si>
  <si>
    <t>Incremento en el índice de Conservación y Preservación Documental Pa´ Todos</t>
  </si>
  <si>
    <t>Conservación y Preservación Documental Pa´ Todos</t>
  </si>
  <si>
    <t>Plan Institucioal de Archivo de la Entidad - PINAR</t>
  </si>
  <si>
    <t>Plan Institucional de Archivo de la Entidad - PINAR implementado  con su respectivo monitoreo y seguimiento anual</t>
  </si>
  <si>
    <t xml:space="preserve"> Proceso de Gestión Documental</t>
  </si>
  <si>
    <t>Inclusión del Proceso de Gestión Documental en el mapa de procesos y procedimientos del Municipio de Armenia y su respectiva implementación, monitoreo y seguimiento anual.</t>
  </si>
  <si>
    <t>Creación del Proceso de Gestión Documental y Archivo en el Municipio de Armenia</t>
  </si>
  <si>
    <t>Fortalecimiento del Talento Humano y Modernización Institucional Pa`Todos</t>
  </si>
  <si>
    <t>Fortalecer los procesos técnicos y de modernización en las diferentes fases de archivo, así como el debido cumplimiento de normas técnicas reglamentarias en materia gestión documental, sistemas de información y automatización de la información.</t>
  </si>
  <si>
    <t>Fortalecer el Talento Humano con personal tecnicamente preparado y con calidad humana bajo los principios de integridad y legalidad como motores de la generación de resultados de la entidad, en procura de una gestión pública eficaz y eficiente.</t>
  </si>
  <si>
    <t>Subdirector Dafi</t>
  </si>
  <si>
    <t>Líder de Asuntos Jurídicos y Laborales</t>
  </si>
  <si>
    <t>Líder de Gestión Documental</t>
  </si>
  <si>
    <t>Director Dafi</t>
  </si>
  <si>
    <t>Complejo Archivístico, de conservación y de valor histórico del Municipio de Armenia Museo de la memoria</t>
  </si>
  <si>
    <t>Fortalecimiento Institucional Pa´ Todos</t>
  </si>
  <si>
    <t>PROPIOS</t>
  </si>
  <si>
    <t xml:space="preserve">ALCALDE </t>
  </si>
  <si>
    <t>JOSE MANUEL RÍOS MORALES</t>
  </si>
  <si>
    <t>Administraciòn y manejo  del pasivo pensional  mediante  cobro y pago  de cuotas partes pensionales y actividades inherentes.</t>
  </si>
  <si>
    <t xml:space="preserve">Plan Institucional de Capacitaciones implementado y con su respectivo monitoreo y seguimiento </t>
  </si>
  <si>
    <t>Plan Estratégico de Talento Humano implementado y con su respectivo monitoreo y seguimiento</t>
  </si>
  <si>
    <t>Plan de Incentivos Institucionales implementado y con su respectivo monitoreo y seguimiento</t>
  </si>
  <si>
    <t xml:space="preserve">Plan de Trabajo en seguridad y Salud en el Trabajo implementado y con su respectivo monitoreo y seguimiento </t>
  </si>
  <si>
    <t>Actualización Estudio Cargas Laborales orientado a la Modernización de la Estructura Administrativa del ente central</t>
  </si>
  <si>
    <t>Fondo territorial de pensiones</t>
  </si>
  <si>
    <t xml:space="preserve">Plan de Previsión de Recursos Humanos  implementado y con su respectivo monitoreo y seguimiento </t>
  </si>
  <si>
    <t xml:space="preserve">Plan Anual de vacantes implementado y con su respectivo monitoreo y seguimiento </t>
  </si>
  <si>
    <t>Pasivo Pensional</t>
  </si>
  <si>
    <t>Analisis de los componentes financieros, humanos, tecnologicos y de infraestructura para la creacion del Complejo Archivistico de conservacion y de valor historico del Municipio de Armenia Museo de la Memoria</t>
  </si>
  <si>
    <t>Implementacion y seguimiento del proceso de Gestion Documental</t>
  </si>
  <si>
    <t>104.01.2.3.33.3302.1603.057.3302005</t>
  </si>
  <si>
    <t>104.01.2.3.45.4599.1000.058.4599017</t>
  </si>
  <si>
    <t>1104.01.2.3.45.4599.1000.059.4599023</t>
  </si>
  <si>
    <t>104.01.2.3.45.4599.1000.059.4599030</t>
  </si>
  <si>
    <t>VIGENCIA AÑO:2021</t>
  </si>
  <si>
    <t xml:space="preserve">SEGUIMIENTO AL PLAN DE ACCIÓN                         </t>
  </si>
  <si>
    <t>Código: D-DP-PDE-060</t>
  </si>
  <si>
    <t>Fecha: 29/12/2020</t>
  </si>
  <si>
    <t>Versión: 006</t>
  </si>
  <si>
    <t xml:space="preserve">Unidad Ejecutora: </t>
  </si>
  <si>
    <r>
      <t xml:space="preserve">SECRETARÍA O  ENTIDAD RESPONSABLE:  </t>
    </r>
    <r>
      <rPr>
        <b/>
        <u/>
        <sz val="10"/>
        <rFont val="Arial"/>
        <family val="2"/>
      </rPr>
      <t>3.1.DEPARTAMENTO ADMINISTRATIVO DE FORTALECIMIENTO INSTITUCIONAL</t>
    </r>
  </si>
  <si>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</si>
  <si>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</si>
  <si>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</si>
  <si>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</si>
  <si>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</si>
  <si>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</si>
  <si>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</si>
  <si>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</si>
  <si>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</si>
  <si>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</si>
  <si>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</si>
  <si>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</si>
  <si>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</si>
  <si>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 xml:space="preserve">Funcionarios y contratistas de la Administración Municipal, usuarios externos y comunidad en general </t>
  </si>
  <si>
    <t xml:space="preserve"> Municipio de Armenia </t>
  </si>
  <si>
    <t>Servidores Públicos y Contratistas de la Administración Central Municipal</t>
  </si>
  <si>
    <t>Municipio de Armenia</t>
  </si>
  <si>
    <t xml:space="preserve">Centro Administrativo Municipal - CAM </t>
  </si>
  <si>
    <t>Departamento Administrativo de Fortalecimiento Institucional</t>
  </si>
  <si>
    <t>Edificio Cam y sus Centros de Trabajo</t>
  </si>
  <si>
    <t>Administración Central Municipal</t>
  </si>
  <si>
    <t xml:space="preserve"> Fondo Territorial de Pensiones </t>
  </si>
  <si>
    <t>Administración Central</t>
  </si>
  <si>
    <t>JUAN ESTEBAN CORTÉS OROZCO</t>
  </si>
  <si>
    <t>DIRECTOR</t>
  </si>
  <si>
    <t xml:space="preserve">Aprovechar el uso eficiente de los recursos públicos en la construcción de una locación que preste los servicios de información, consulta,
apoyo a otras entidades, asesoría y visitas guiadas. </t>
  </si>
  <si>
    <t>Para la vigencia 2021 se publicó en la pagina www.planeacionarmenia.gov.co de la Alcaldia de Armenia el Plan de Capacitaciones donde se programaron  un total de 23 capacitaciones: 1.Herramientas Para Estructurar El Conocimiento, 2. Procesamiento De Datos E Información, 3. Planificación Y Organización Del Conocimiento, 4. Competitividad E Innovación, 5. Liderazgo y Trabajo En Equipo, 6. Orientación  Al  Servicio, 7. Gestión Por Resultados, 8. Marcos Estratégicos De Gestión, Planeación, Direccionamiento, 9. Gerencia De Proyectos Públicos, 10. Gestión  Pública  Orientada  A  Resultados, 11. Procesos  De  Auditorías  De  Control  Interno  Efectivos, 12. Desarrollo Procesos, Herramientas, Estrategias De Control Para Cada Una De Las Líneas De Defensa Que Establece El Modelo Estándar De Control Interno (Meci). 13. Servicio Y Atención Al Ciudadano, 14. Lenguaje Claro, 15. Negociación Colectiva, 16. Participación Ciudadana, 17. Apropiación Y Uso De La Tecnología, 18. Mejoramiento De La Comunicación, 19. Pensamiento Sistémico,        20. Operación De Sistemas De Información Y Plataformas Tecnológicas Para La Gestión De Datos, 21. Comunicación Asertiva 22. Rendición de Cuentas, 23. Programación Neurolingüística Asociada Al Entorno Público. Para el primer trimestre del 2021  no se ha realizó ninguna capacitacion de las planteadas en el Plan de Capacitaciones debido a que durante este tiempo se realizo la elaboracion y aprobacion del PIC, pero si a traves de gestion se realizaron dos capacitaciones de gran importancia para los funcionarios de la Administracion las cuales fueron • Gestión Documental y • Actualización Tablas de Retención Documental, en la cuales se conto con la participacion de 50 funcionarios de la Administracion Municipal. Adicional, en el periodo a reportar, se concedio una capacitacion para 12 funcionarios de la Administracion sobre la Reforma al CPACA (Ley 2080 de 2021), organizada por el Instituto Colombiano de Derecho Procesal. Por lo tanto se conto para el primer trimestre del 2021 con un total de 24 capacitaciones.
Hasta el 30 de septimbre del 2021 se han realizado 9 capacitaciones que hacen parte del PIC: 1. LIDERAZGO Y TRABAJO EN EQUIPO; 2. ORIENTACION AL SERVICIO; 3. SERVICIO Y ATENCION AL CIUDADANO; 4. LENGUAJE CLARO; 5. NEGOCIACION COLECTIVA; 6. MEJORAMIENTO DE LA COMUNICACION; 7. COMUNICACION ASERTIVA; 8. PARTICIPACION CIUDADANA; 9. RENDICIÓN DE CUENTAS; Adicionalen el transcurso del año se han autorizado 7 capacitaciones individuales. Para un total de capacitaciones incluidas las del PIC y las individuales de 30 capacitaciones a realizar
Las 14 capacitaciones que hacen falta para completar el Plan Institucional del 2021 se realizaran mediante el contrato de prestacion de servicios  2021-2506 del 23 de julio 2021 y el cual fue adjudicado al señor RICARDO SAAVEDRA SIERRA. Hasta la fecha llevamos un porcentaje de ejecucion del 53%</t>
  </si>
  <si>
    <t>El plan de Bienestar Social ES PA TODOS vigencias 2021, publicado en la página www,planeaciónarmenia.gov.co desde el 31 de enero de 2021, contempla 22 actividades ( Cumpleaños de cada empleado, Promoción uso de la Bicicleta , Acuerdo de Voluntades con Gimnasios SMARFIT - BODYTECH, Día del, Día de la Mujer, Día del Agente de Tránsito, Tardes Recreativas, Día del Servidor Público,Formación en Artes o Artesanías, Promoción Programas de Vivienda, Mes del  Niño, Día del Bombero, Incentivos, Caminatas, Tradiciones Navideñas, Pausas Activas Virtuales, Rumba Terapias Virtuales, Ruta de la Felicidad, Preparación para los Prepensionados, Programa Servimos, Adaptación al Cambio, Cultura Organizacional, Trabajo en Equipo); las cuales van encaminadas al bienestar de los funcionarios públicos de la administración municipal. Al día  30 de Septiembre de 2021 se han llevado a cabo 16 de las actividades propuestas a traves de gestión: (Cumpleaños de cada empleado, Gimnasio - Acuerdo de Voluntades con Gimnasios SMARFIT - BODYTECH  Día de la Mujer, Día del Agente de Tránsito, Día del Servidor Público, Formación en Artes o Artesanías, Promoción Programas de Vivienda, Mes del Niño, Pausas Activas Virtuales, Rumba Terapias Virtuales, Ruta de la Felicidad, Preparación para los Prepensionados, Programa Servimos, Adapatación Al Cambio, Cultura Organizacional, Trabajo en Equipo). En cuanto al plan de INCENTIVOS; estos tienen plazo de ejecución hasta el 30 de noviembre del año en curso.
Adicional a esto, en el mes de Junio del 2021 se dio inicio al contrato de logistica el cual  tiene como objeto "Prestación de servicios para la atención y organización logística para los diferentes eventos de la administración Municipal"</t>
  </si>
  <si>
    <t xml:space="preserve">
"El Plan de Trabajo Anual en Seguridad y Salud en el Trabajo se formuló en el mes de enero de 2021 se proyectaron 270 actividades y se encuentra publicado en la página web http://planeacionarmenia.gov.co/. Desde enero A 30 de septiembre de la actual vigencia, se han realizado 183 actividades para un porcentaje de avance del 68%   donde se desarrollaron las siguientes actividades:           
• Estudio técnico y de viabilidad para la creación de un cargo de carrera administrativa profesional para Coordinador de Seguridad y Salud en el Trabajo con seguimiento
• Gestionar cumplimiento Decreto 2090 de 2003
• Elección y conformación del COPASST mediante resolución
• Elección y conformación del comité de convivencia laboral mediante resolución 
• Seguimiento a las reuniones del Comité de convivencia laboral, para lo cual esta actividad se realiza trimestralmente o cuando dé lugar
• Se realizó actualización de matriz legal teniendo en cuentan la normatividad vigente y los linimentos del Ministerio de Protección Social, para lo cual esta actividad se realiza frecuentemente. 
•  Se elaboró Diseñar e implementar Programa Capacitación anual
•   Se realizó Inducción del Sistema de Gestión de Seguridad y Salud en el Trabajo SG-SST funcionarios. Aprendices, pasantes y contratista, cabe resaltar que esta actividad se realiza de manera frecuente cuando ingresa uno colaborador nuevo.
• Se realizó rendición de Cuentas sobre el desempeño del SG-SST esta actividad se realiza anualmente.
• Se realizó procedimiento para la identificación y evaluación de las especificaciones en SST de las compras y adquisición de productos y servicios.
• Se realizó procedimiento para evaluar el impacto sobre la Seguridad y Salud en el Trabajo que se pueda generar por cambios internos o externos. (Gestión del Cambio)
• Se realizó   e implementación de la Descripción sociodemográfica y Diagnóstico de las condiciones de salud de los funcionarios a quien corresponda
• Actualización y aprobación del Reglamento de Higiene y Seguridad Industrial
• Se realizó propuesta para la actualización tabla de retención documental del Sistema de Gestión de SST
• se elaboró y se implementó el programa de promoción y prevención de la salud enfocado en Riesgo Cardiovascular, actividades que se ejecutan   mensualmente.
•  Se realizaron actividades enfocadas al riesgo psicosocial con el propósito Seguimiento del Sistema de vigilancia Epidemiológico, así mismo se encuentra en proceso y articulado con la ARL POSITIVA la construcción del programa de Riesgo Psicosocial, por lo anterior se realizaran actividades mensualmente. 
• El programa de desórdenes Musculo esqueléticos (DME) se encuentra en proceso de implementación, por lo cual se realizaron actividades encaminada a mejorar las condiciones de salud de los colaboradores mensualmente.
• Se realizó e implementar programa de orden y aseo Se realizaron actividades enfocadas en las 5 s y la organización de los puestos de trabajo mensualmente.  
• Se realizó seguimiento al plan estratégico vial mensualmente 
• Se realizaron actividades encaminadas    a prevenir accidentalidad por caídas al mismo nivel 
• Implementación del Programa Prevención y Mitigación del Virus SARS-Cov-2 (COVID -19)
• Se realizó y socializo programa prevención y protección en trabajo seguro en por lo cual se realizaron actividades encaminadas a prevenir accidentalidad por caídas. Así mismo se gestionó por medio del SENA el curso de Trabajo seguro en Alturas dirigido a todos los colaboradores  incluyendo los brigadistas y los integrantes del sistema de Gestión de Seguridad y Salud en el Trabajo.
• Se Apoyar en proceso en su parte técnica en los procesos de selección en los exámenes médicos.
• Seguimiento a remisiones y restricciones medico laborales según resultado de evaluación médica periódica y según criterio médico tratante. 
• Seguimiento a remisiones y restricciones medico laborales según resultado de evaluación médica periódica.}
• Se actualizo   e implementar Programa de Estilos de vida y entorno saludable (tabaquismo -alchool y sustancias psicoactivas)
•  Se realizó reporte e investigación de accidentes de trabajo dentro de los tiempos establecidos por la normatividad legal vigente 
• Se realizó el diseño de matrices de identificación de peligros y evaluación del riego  
• Diseño e implementación la metodología para la identificación, evaluación y valoración de peligros
• Se realizó Registro y análisis estadístico de incidentes, Accidentes de trabajo y Enfermedad Laboral.
• Medición y seguimiento de los indicadores del SG-SST Accidentalidad laboral - Ausentismo laboral - Cumplimiento al Plan de trabajo anual - Eficacia del SGSST - Inspecciones de SST-)
• Se realizó revisión y Actualización Identificación de peligros, Evaluación y Valoración de Riesgos de matrices existentes.
• Se realizar mediciones ambientales (iluminación) tesorería -pasillo ascensor primer piso -Desarrollo social -sisben -DAFI -Hacienda) con el acompañamiento de la ARL POSITIVA.
• Se realizó programa de inspecciones planeadas, con su debido seguimiento e implementación.
• Se brindó Apoyo al departamento de Bienes y suministros en el Diseño de programa de Equipos y Herramientas.
• Se realizó de plan de emergencia de -secretaría de tránsito –CASE, con el acompañamiento de la ARL POSITIVA 
• Se realizaron reuniones del Comité Operativo de Emergencias frecuentemente 
• Se realiza entrega de los elementos de protección personal – EPP diariamente a los colaboradores de la Administración Municipal 
• Se restructuro y capacito la Brigada de emergencias dos veces al mes 
• Se planificación de la auditoría con el COPASST
• Se realizó seguimiento a las acciones preventivas, correctivas con base a las inspecciones - medición de indicadores y recomendaciones del COPASST investigación de Incidentes, Accidentes de Trabajo - Enfermedad Laboral y auditoria interna encaminadas a preservar el bienestar de todos los colaboradores.</t>
  </si>
  <si>
    <t>De acuerdo al cronograma establecido en el plan adoptado por el Municipio de Armenia, se continúa realizando el Diagnóstico de las necesidades de personal de manera bimensual, de tal manera que en el primer bimestre del año 2021 se han elaborado dos (02) seguimientos con corte a Enero  para efectos de la actualización de la versión y a febrero, en razón a que se estableció un seguimento cada dos meses de la respectiva vigencia. Se destaca la creación de cuatro cargos dentro de la planta de personal, en desarrollo del proceso de modernización de la hoy Secretaría de Hacienda Municipal, especialmente para efecto de asumir las funciones como Gestor Catastral;  dichos empleos también serán contemplados en el estudio de cargas laborales, en desarrollo de la ejecución contractual con el Consorcio Gestar Innovación.</t>
  </si>
  <si>
    <t>Con el fin de llevar el debido registro y control de las vacantes que se han presentado  en el Municipio de Armenia, durante la vigencia 2021, se actualizó la versión del Plan y se diligenció el respectivo formato mensual, estableciendo el siguiente número de vacantes individualmente considerado, entre los cuales se contempla empleos de carrera administrativa y de LN, vacantes temporales y definitivas, para efecto de tener mayor control en el movimiento del personal y un  mejor manejo de la información:
Enero: 15 vacantes
Febrero: 13 vacantes 
Marzo: 16 vacantes 
Abril: 19 vacantes
Mayo: 17 vacantes
Junio: 18 vacantes
Julio 21     
Agosto: 26      
Septiembre: 21</t>
  </si>
  <si>
    <t>Para el primer trimestre del 2021 el Departamento Administrativo de Fortalecimiento Institucional ha adelantado los procesos precontractuales para este contrato. y en el cual, para el mes de Septiembre del 2021, se está finalizando la etapa precontractual para iniciar la ejecución de dicho contrato que tiene como objetivo establecer las necesidades de servicios de más personal o de otros procesos dentro de la estructura administrativa, convirtiéndose en un instrumento necesario para avanzar en la modernización de la planta de personal de la entidad.
En el segundo trimestre del 2021  El Departamento Administrativo de Fortalecimiento Institucinal radico en el Departamento Administrativo Juridico la documentacion precontarctual del proceso de estudio de cargas laborales con el fin de que dicha dependencia realice la publicacion en pagina del proceso.
Las gestiones que se han adelantado por parte este Departamento Administrativo frente al tema de modernización del Municipio, que está contemplada en el plan de desarrollo 2020-2023, hasta la fecha:
1.   Se emitió la Circular No 51 del año 2021, por medio de la cual se dio a conocer  a cada una de las dependencias del municipio, el inicio de las gestiones para el proceso de modernización y se estableció el cronograma de las mesas de trabajo con cada una de ellas.
2.   Efectuadas las mesas de trabajo y elaboradas las correspondientes actas, se remitió a cada una de las dependencias del municipio, los oficios solicitando el suministro de alguna informacion requerida para el proceso.
3.   El Departamento Administrativo de Hacienda, inició el proceso de modernización de manera prioritaria, ante la necesidad de asumir el servicio de “Gestor Catastral” ante la habilitación de IGAC, se realizaron las siguientes acciones : Elaboración del Estudio Técnico, elaboración del Proyecto de Acuerdo para presentar al Concejo Municipal con sus respectivos anexos técnicos.
Estas gestiones son uno de los principales insumos para la ejecución del estudio de cargas laborales.</t>
  </si>
  <si>
    <t xml:space="preserve">El Fondo Territorial de Pensiones ha realizado las siguientes activiades desde Enero al 30 de Septiembre del 2021:
• Se han tramitado en la plataforma del Ministerio de Hacienda doce (12) Bonos pensionales y con los recursos del FONPET se han girado seis (6) Bonos, que asciende a la suma de $188,567,000.
• Se han expedido sesenta y ocho (68) Certificados Electrónicos Laborales Cetil .
• Se han reconocido siete (7)  Indemnizaciones Sustitutivas. 
• Se han tramitado y concedido ocho (8) sustituciones pensionales y se encuentran en trámite cuatro (4) solicitudes                                  
* Se han expedido actos administrativos de suspensión de la mesada pensional por muerte de cinco (5) jubilados y siete (7) sustitutos                                                                                                                                                                                                                                  * Se han tramitado dos (2) compartibilidades pensionales
• Se han enviado 147 cuentas de cobro por concepto de cuotas partes pensionales.
• Se ha recaudado, por concepto de cuotas partes pensionales, la suma de  $101.298.438,20 y se encuentran en trámite acuerdos de pago con recursos del FONPET por valor de $11,413,841                                                                                                                                                                                                                                                                         * Se inició un (1) proceso administrativo coactivo en contra del Hospital Santander de Caicedonia                                                                    * Por concepto de retropatronos $26,819,361
• Se han pagado, por concepto de cuotas partes pensionales, la suma de $101.415.969,92  y  se encuentra en trámite acuerdo de pago a favor de Colpensiones, por valor de $225.000.000                     </t>
  </si>
  <si>
    <t>Para el primer trimestre del 2021 se consolidó el equipo de gestores documentales de la administracion, conformado por los enlaces documentales de cada dependencia.
Se esta finalizando con el proceso contractual de 4 gestores documentales para generar el acompañamiento a las dependencias en materia de gestion documental. ademas de la modificación de la resolucion 120, en la que se incluye el proceso 11. Gestión dctal.
Para el segundo trimestre del 2021 se consolidó el equipo de gestores documentales de la administracion municipal, conformado por los enlaces documentales de cada dependencia.                                                                                                                        Capacitación en relación a la indución de diligenciamiento formato FUID, organización de documentos, hojas de control.  Se realizo capacitación de organización de archivos en la oficina OMGERD y enlace de victimas,
Para el tercer semestre del 2021  se dictaron capacitaciones a :  Secretaria de Comunicaciones, Comisiones Civiles, Bienes y suministros, Sac, Dafi, una Mesa de trabajo de transferencia documental con el Departamento Administrativo de Hacienda, una Charla y revisión de transferencia del Despacho del Alcalde, acompañamiento proceso de transferencia documental con el Departamento Administrativo de Contol Interno y dos mesas de trabajo, ademas  se realizaron  60 Visitas de inspeccion a las diferentes dependencias de la administracion.</t>
  </si>
  <si>
    <t>Para la vigencia 2021 se formuló y publicó en la pagina www.planeacionarmenia.gov.co de la Alcaldia de Armenia el Plan Institucional de Archivo PINAR con el fin de garantizar la planeación estratégica y anual de la Gestión Documental de la entidad, así como dar cumplimiento a los lineamientos y directrices que establece el Archivo General de la Nación y la normatividad vigente frente a la administración y
conservación documental. Este plan se divide en 8 indicadores que permiten el seguimiento a los Planes y Proyectos asociados los cuales , para el primer trimestre del 2021 se avanzo en el acompañamiento a las diferentes dependencias en materia de organizacion de archivo y alistamiento para futuras trasnferencias al archivo central. Ademas se encuentra en ejecucion plan de accion, suscrito por el señor Alcalde, enfocado en dos grandes actividades, conservacion y transferencias.
Para el segundo trimestre del 2021 se continuo con las actividades antes mencionadas, ademas, en cuanto a los indicadores se identificaron 15 depositos que se deben mejorar ya que no cumplen ciertos criterios de normatividad, se capacitaron 124 personas aplicando en cada una de las capacitaciones el SIC.
Para el tercer trimestre del 2021, se continua realizando visitas de seguimientos a cada una de las dependencias y los archivos de gestion de la administración no cumple con la normatividad, se dictaron capacitaciones en relación a la organización, depuración de los documentos, diligenciamiento del FUID, hojas de control para un total de 46 personas.
Se viene trabajando bajo la directirc del Archivo General de la Nación en la Política de Gestión Documental</t>
  </si>
  <si>
    <t>En la vigencia 2021 se elaboró y publicó el Plan Estratégico de Talento Humano, la cual está orientada a Fortalecer las diferentes etapas del ciclo del empleado público del Municipio de Armenia para favorecer un adecuado desarrollo de este en su sitio de trabajo, que impacte de manera positiva en la atención humanización al ciudadano de la ciudad de Armenia. Incluye los siguientes planes temáticos: Plan de previsión de recursos humanos, Plan de vacantes, Plan de bienestar e incentivos, Plan de capacitación y Plan de seguridad y salud en el trabajo.  
Los planes temáticos antes mencionados se elaboraron en la vigencia 2021, dando como resultadopara el primer trimestre del 2021 el siguiente cumplimiento: Plan de capacitación (53,3%),  Plan de Incentivos Institucionales  (72,7%), Plan de Trabajo en seguridad y Salud en el Trabajo  (67,7%)Plan de previsión de recursos humanos (66,6%), Plan de vacantes (75%), 
Así las cosas, se cuenta con un avance de cumplimiento del indicador del 67,06%.
Adicional a esto, este Departamento se viene adelanto una campaña denominada “SOY IMPORTANTE”, la cual va de la mano con el espíritu del MIPG, dándole la importancia que se merecen los funcionarios y sus familias, la mencionada campaña consiste en hacer una entrevista personalizada a todos y cada uno de los funcionarios de planta de la entidad con el fin de diseñar para 2022 un plan de bienestar aún más ajustado con las expectativas y necesidades del personal.</t>
  </si>
  <si>
    <t>el Departamento Administrativo de Fortalecimiento Institucional se reunió en varias ocasiones con los enlaces del Departamento Administrativo de Planeación con el fin de realizar el  registro pertinente del proyecto en la plataforma SUIFT territorio, proceso el cual presento error al momento de cargar la información por lo cual fue imposible finalizar dicho registro, es por esto que se solicitó mesa de trabajo con el Departamento Administrativo de Planeación y El Departamento Administrativo de Hacienda con el fin de revisar la posibilidad de formular nuevamente el proyecto y poder iniciar su ejecución.
A través de la reunión convocada por el Departamento Administrativo de Fortalecimiento Institucional y donde estuvieron presentes el Departamento Administrativo de Planeación y el Departamento Administrativo de Hacienda, se levantó el acta 09 del 30 de Abril del 2021, allí se realizó la revisión del estado del proyecto y se tomó la decisión de formularlo de nuevo debido a los múltiples inconvenientes que ha presentado para su registro, esta formulación se finalizó en la plataforma MGaweb y está en proceso de revisión para posterior registro en la plataforma SUIFterritorio.</t>
  </si>
  <si>
    <t>Periodo de corte:   A SEPTIEMBRE 30 DE 2021</t>
  </si>
  <si>
    <t>Semáforo Alcance de la Meta:
Verde Oscuro  (100%) 
Amarillo (75%) 
 Rojo (50%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</si>
</sst>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quot;$&quot;\ * #,##0.00_-;\-&quot;$&quot;\ * #,##0.00_-;_-&quot;$&quot;\ * &quot;-&quot;??_-;_-@_-"/>
    <numFmt numFmtId="165" formatCode="_-* #,##0.00\ _€_-;\-* #,##0.00\ _€_-;_-* &quot;-&quot;??\ _€_-;_-@_-"/>
    <numFmt numFmtId="166" formatCode="_(&quot;$&quot;* #,##0.00_);_(&quot;$&quot;* \(#,##0.00\);_(&quot;$&quot;* &quot;-&quot;??_);_(@_)"/>
    <numFmt numFmtId="167" formatCode="_(* #,##0_);_(* \(#,##0\);_(* &quot;-&quot;??_);_(@_)"/>
    <numFmt numFmtId="168" formatCode="&quot;$&quot;\ #,##0"/>
  </numFmts>
  <fonts count="19" x14ac:knownFonts="1">
    <font>
      <sz val="10"/>
      <name val="Arial"/>
      <family val="2"/>
    </font>
    <font>
      <sz val="10"/>
      <name val="Arial"/>
      <family val="2"/>
    </font>
    <font>
      <sz val="11"/>
      <color indexed="60"/>
      <name val="Calibri"/>
      <family val="2"/>
    </font>
    <font>
      <b/>
      <sz val="11"/>
      <color indexed="8"/>
      <name val="Calibri"/>
      <family val="2"/>
    </font>
    <font>
      <sz val="10"/>
      <name val="Arial"/>
      <family val="2"/>
    </font>
    <font>
      <sz val="12"/>
      <name val="Arial"/>
      <family val="2"/>
    </font>
    <font>
      <b/>
      <sz val="12"/>
      <name val="Arial"/>
      <family val="2"/>
    </font>
    <font>
      <b/>
      <sz val="14"/>
      <name val="Arial"/>
      <family val="2"/>
    </font>
    <font>
      <sz val="11"/>
      <name val="Arial"/>
      <family val="2"/>
    </font>
    <font>
      <b/>
      <sz val="16"/>
      <name val="Arial"/>
      <family val="2"/>
    </font>
    <font>
      <b/>
      <sz val="11"/>
      <name val="Arial"/>
      <family val="2"/>
    </font>
    <font>
      <b/>
      <sz val="10"/>
      <name val="Arial"/>
      <family val="2"/>
    </font>
    <font>
      <b/>
      <u/>
      <sz val="10"/>
      <name val="Arial"/>
      <family val="2"/>
    </font>
    <font>
      <sz val="8"/>
      <name val="Arial"/>
      <family val="2"/>
    </font>
    <font>
      <sz val="11"/>
      <color theme="1"/>
      <name val="Calibri"/>
      <family val="2"/>
      <scheme val="minor"/>
    </font>
    <font>
      <sz val="12"/>
      <color rgb="FFFF0000"/>
      <name val="Arial"/>
      <family val="2"/>
    </font>
    <font>
      <b/>
      <sz val="10"/>
      <color theme="1"/>
      <name val="Arial"/>
      <family val="2"/>
    </font>
    <font>
      <sz val="9"/>
      <name val="Arial"/>
      <family val="2"/>
    </font>
    <font>
      <b/>
      <sz val="9"/>
      <name val="Arial"/>
      <family val="2"/>
    </font>
  </fonts>
  <fills count="9">
    <fill>
      <patternFill patternType="none"/>
    </fill>
    <fill>
      <patternFill patternType="gray125"/>
    </fill>
    <fill>
      <patternFill patternType="solid">
        <fgColor indexed="43"/>
        <bgColor indexed="26"/>
      </patternFill>
    </fill>
    <fill>
      <patternFill patternType="solid">
        <fgColor rgb="FFFFE699"/>
        <bgColor rgb="FF000000"/>
      </patternFill>
    </fill>
    <fill>
      <patternFill patternType="solid">
        <fgColor theme="0" tint="-0.14999847407452621"/>
        <bgColor indexed="64"/>
      </patternFill>
    </fill>
    <fill>
      <patternFill patternType="solid">
        <fgColor rgb="FFD9E1F2"/>
        <bgColor rgb="FF000000"/>
      </patternFill>
    </fill>
    <fill>
      <patternFill patternType="solid">
        <fgColor rgb="FFFFFF99"/>
        <bgColor indexed="64"/>
      </patternFill>
    </fill>
    <fill>
      <patternFill patternType="solid">
        <fgColor theme="8" tint="0.59999389629810485"/>
        <bgColor indexed="64"/>
      </patternFill>
    </fill>
    <fill>
      <patternFill patternType="solid">
        <fgColor theme="6" tint="0.59999389629810485"/>
        <bgColor indexed="64"/>
      </patternFill>
    </fill>
  </fills>
  <borders count="32">
    <border>
      <left/>
      <right/>
      <top/>
      <bottom/>
      <diagonal/>
    </border>
    <border>
      <left/>
      <right/>
      <top style="thin">
        <color indexed="62"/>
      </top>
      <bottom style="double">
        <color indexed="62"/>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s>
  <cellStyleXfs count="9">
    <xf numFmtId="0" fontId="0" fillId="0" borderId="0"/>
    <xf numFmtId="43" fontId="1" fillId="0" borderId="0" applyFill="0" applyBorder="0" applyAlignment="0" applyProtection="0"/>
    <xf numFmtId="166" fontId="1" fillId="0" borderId="0" applyFill="0" applyBorder="0" applyAlignment="0" applyProtection="0"/>
    <xf numFmtId="0" fontId="2" fillId="2" borderId="0" applyNumberFormat="0" applyBorder="0" applyAlignment="0" applyProtection="0"/>
    <xf numFmtId="0" fontId="14" fillId="0" borderId="0"/>
    <xf numFmtId="0" fontId="4" fillId="0" borderId="0"/>
    <xf numFmtId="0" fontId="14" fillId="0" borderId="0"/>
    <xf numFmtId="9" fontId="1" fillId="0" borderId="0" applyFill="0" applyBorder="0" applyAlignment="0" applyProtection="0"/>
    <xf numFmtId="0" fontId="3" fillId="0" borderId="1" applyNumberFormat="0" applyFill="0" applyAlignment="0" applyProtection="0"/>
  </cellStyleXfs>
  <cellXfs count="228">
    <xf numFmtId="0" fontId="0" fillId="0" borderId="0" xfId="0"/>
    <xf numFmtId="0" fontId="5" fillId="0" borderId="0" xfId="0" applyFont="1" applyAlignment="1">
      <alignment vertical="center" wrapText="1"/>
    </xf>
    <xf numFmtId="0" fontId="5" fillId="0" borderId="0" xfId="0" applyFont="1" applyAlignment="1">
      <alignment vertical="center"/>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justify" vertical="center" wrapText="1"/>
    </xf>
    <xf numFmtId="9"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 fontId="5" fillId="0" borderId="5" xfId="0" applyNumberFormat="1" applyFont="1" applyFill="1" applyBorder="1" applyAlignment="1">
      <alignment horizontal="center" vertical="center" wrapText="1"/>
    </xf>
    <xf numFmtId="0" fontId="5" fillId="0" borderId="6"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3" xfId="0" applyFont="1" applyFill="1" applyBorder="1" applyAlignment="1">
      <alignment horizontal="left" vertical="center" wrapText="1"/>
    </xf>
    <xf numFmtId="168" fontId="6" fillId="0" borderId="0" xfId="0" applyNumberFormat="1" applyFont="1" applyAlignment="1">
      <alignment vertical="center" wrapText="1"/>
    </xf>
    <xf numFmtId="0" fontId="5" fillId="4" borderId="9"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166" fontId="5" fillId="0" borderId="0" xfId="2" applyFont="1" applyBorder="1" applyAlignment="1">
      <alignment horizontal="center" vertical="center" wrapText="1"/>
    </xf>
    <xf numFmtId="0" fontId="5" fillId="0" borderId="2" xfId="0" applyFont="1" applyBorder="1" applyAlignment="1">
      <alignment vertical="center" wrapText="1"/>
    </xf>
    <xf numFmtId="0" fontId="5" fillId="0" borderId="10" xfId="0" applyFont="1" applyBorder="1" applyAlignment="1">
      <alignment vertical="center" wrapText="1"/>
    </xf>
    <xf numFmtId="164" fontId="5" fillId="0" borderId="0" xfId="0" applyNumberFormat="1" applyFont="1" applyBorder="1" applyAlignment="1">
      <alignment horizontal="center" vertical="center" wrapText="1"/>
    </xf>
    <xf numFmtId="0" fontId="6" fillId="0" borderId="0" xfId="0" applyFont="1" applyBorder="1" applyAlignment="1">
      <alignment vertical="center"/>
    </xf>
    <xf numFmtId="0" fontId="15" fillId="0" borderId="0" xfId="0" applyFont="1" applyBorder="1" applyAlignment="1">
      <alignment horizontal="center" vertical="center" wrapText="1"/>
    </xf>
    <xf numFmtId="0" fontId="6" fillId="0" borderId="0" xfId="0" applyFont="1" applyBorder="1" applyAlignment="1">
      <alignment horizontal="left" vertical="center" wrapText="1"/>
    </xf>
    <xf numFmtId="0" fontId="5" fillId="0" borderId="0" xfId="0" applyFont="1" applyBorder="1" applyAlignment="1">
      <alignment vertical="center"/>
    </xf>
    <xf numFmtId="0" fontId="15" fillId="0" borderId="0" xfId="0" applyFont="1" applyBorder="1" applyAlignment="1">
      <alignment vertical="center" wrapText="1"/>
    </xf>
    <xf numFmtId="165"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168" fontId="5" fillId="0" borderId="0" xfId="0" applyNumberFormat="1" applyFont="1" applyAlignment="1">
      <alignment horizontal="center" vertical="center" wrapText="1"/>
    </xf>
    <xf numFmtId="0" fontId="5" fillId="0" borderId="6" xfId="0" quotePrefix="1" applyFont="1" applyFill="1" applyBorder="1" applyAlignment="1">
      <alignment horizontal="center" vertical="center" wrapText="1"/>
    </xf>
    <xf numFmtId="0" fontId="5" fillId="0" borderId="3" xfId="0" quotePrefix="1" applyFont="1" applyFill="1" applyBorder="1" applyAlignment="1">
      <alignment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6" fillId="5"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5" fillId="0" borderId="6" xfId="0" applyFont="1" applyFill="1" applyBorder="1" applyAlignment="1">
      <alignment horizontal="justify" vertical="center" wrapText="1"/>
    </xf>
    <xf numFmtId="9" fontId="5" fillId="0" borderId="6"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5" xfId="0" applyFont="1" applyFill="1" applyBorder="1" applyAlignment="1">
      <alignment vertical="center" wrapText="1"/>
    </xf>
    <xf numFmtId="9" fontId="5" fillId="0" borderId="15" xfId="0" applyNumberFormat="1" applyFont="1" applyFill="1" applyBorder="1" applyAlignment="1">
      <alignment horizontal="center" vertical="center" wrapText="1"/>
    </xf>
    <xf numFmtId="0" fontId="5" fillId="0" borderId="15" xfId="0" applyFont="1" applyFill="1" applyBorder="1" applyAlignment="1">
      <alignment horizontal="justify"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0" borderId="15" xfId="0" applyFont="1" applyFill="1" applyBorder="1" applyAlignment="1">
      <alignment horizontal="left" vertical="center" wrapText="1"/>
    </xf>
    <xf numFmtId="168" fontId="5" fillId="0" borderId="6" xfId="0" applyNumberFormat="1" applyFont="1" applyFill="1" applyBorder="1" applyAlignment="1">
      <alignment horizontal="right" vertical="center" wrapText="1"/>
    </xf>
    <xf numFmtId="168" fontId="5" fillId="0" borderId="3" xfId="0" applyNumberFormat="1" applyFont="1" applyFill="1" applyBorder="1" applyAlignment="1">
      <alignment horizontal="right" vertical="center" wrapText="1"/>
    </xf>
    <xf numFmtId="168" fontId="5" fillId="0" borderId="15" xfId="0" applyNumberFormat="1" applyFont="1" applyFill="1" applyBorder="1" applyAlignment="1">
      <alignment horizontal="right" vertical="center" wrapText="1"/>
    </xf>
    <xf numFmtId="0" fontId="5" fillId="0" borderId="13" xfId="0" applyFont="1" applyBorder="1" applyAlignment="1">
      <alignment vertical="center" wrapText="1"/>
    </xf>
    <xf numFmtId="0" fontId="5" fillId="0" borderId="13" xfId="0" applyFont="1" applyFill="1" applyBorder="1" applyAlignment="1">
      <alignment horizontal="center" vertical="center" wrapText="1"/>
    </xf>
    <xf numFmtId="0" fontId="0" fillId="0" borderId="20" xfId="0" applyFont="1" applyBorder="1" applyAlignment="1">
      <alignment horizontal="center" vertical="center" wrapText="1"/>
    </xf>
    <xf numFmtId="168" fontId="6" fillId="4" borderId="2" xfId="0" applyNumberFormat="1" applyFont="1" applyFill="1" applyBorder="1" applyAlignment="1">
      <alignment horizontal="right" vertical="center" wrapText="1"/>
    </xf>
    <xf numFmtId="168" fontId="6" fillId="4" borderId="9" xfId="0" applyNumberFormat="1" applyFont="1" applyFill="1" applyBorder="1" applyAlignment="1">
      <alignment horizontal="right" vertical="center" wrapText="1"/>
    </xf>
    <xf numFmtId="0" fontId="8" fillId="0" borderId="21" xfId="0" applyFont="1" applyBorder="1" applyAlignment="1">
      <alignment vertical="center" wrapText="1"/>
    </xf>
    <xf numFmtId="0" fontId="0" fillId="0" borderId="0" xfId="0" applyFont="1" applyAlignment="1">
      <alignment vertical="center"/>
    </xf>
    <xf numFmtId="0" fontId="0" fillId="0" borderId="20" xfId="0" applyFont="1" applyFill="1" applyBorder="1" applyAlignment="1">
      <alignment vertical="center" wrapText="1"/>
    </xf>
    <xf numFmtId="0" fontId="0" fillId="0" borderId="0" xfId="0" applyFont="1" applyFill="1" applyBorder="1" applyAlignment="1">
      <alignment vertical="center" wrapText="1"/>
    </xf>
    <xf numFmtId="10" fontId="0" fillId="0" borderId="0" xfId="0" applyNumberFormat="1" applyFont="1" applyFill="1" applyBorder="1" applyAlignment="1">
      <alignment vertical="center" wrapText="1"/>
    </xf>
    <xf numFmtId="0" fontId="0" fillId="0" borderId="2" xfId="0" applyFont="1" applyFill="1" applyBorder="1" applyAlignment="1">
      <alignment horizontal="justify"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11" fillId="0" borderId="24"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0" fontId="11" fillId="0" borderId="0" xfId="0" applyNumberFormat="1" applyFont="1" applyFill="1" applyBorder="1" applyAlignment="1">
      <alignment horizontal="center" vertical="center" wrapText="1"/>
    </xf>
    <xf numFmtId="168" fontId="0" fillId="0" borderId="0" xfId="0" applyNumberFormat="1" applyFont="1" applyBorder="1" applyAlignment="1">
      <alignment horizontal="justify" vertical="center" wrapText="1"/>
    </xf>
    <xf numFmtId="0" fontId="0" fillId="0" borderId="0" xfId="0" applyFont="1" applyFill="1" applyAlignment="1">
      <alignment horizontal="center" vertical="center"/>
    </xf>
    <xf numFmtId="0" fontId="11" fillId="0" borderId="25" xfId="0" applyFont="1" applyFill="1" applyBorder="1" applyAlignment="1">
      <alignment horizontal="center" vertical="center" wrapText="1"/>
    </xf>
    <xf numFmtId="0" fontId="11" fillId="6" borderId="25" xfId="0" applyFont="1" applyFill="1" applyBorder="1" applyAlignment="1">
      <alignment horizontal="center" vertical="center" wrapText="1"/>
    </xf>
    <xf numFmtId="10" fontId="11" fillId="6" borderId="25" xfId="0" applyNumberFormat="1" applyFont="1" applyFill="1" applyBorder="1" applyAlignment="1">
      <alignment horizontal="center" vertical="center" wrapText="1"/>
    </xf>
    <xf numFmtId="0" fontId="13" fillId="0" borderId="0" xfId="0" applyFont="1" applyAlignment="1">
      <alignment vertical="center"/>
    </xf>
    <xf numFmtId="10" fontId="11" fillId="7" borderId="25" xfId="0" applyNumberFormat="1" applyFont="1" applyFill="1" applyBorder="1" applyAlignment="1">
      <alignment horizontal="center" vertical="center" wrapText="1"/>
    </xf>
    <xf numFmtId="0" fontId="11" fillId="0" borderId="0" xfId="0" applyFont="1" applyAlignment="1">
      <alignment vertical="center"/>
    </xf>
    <xf numFmtId="10" fontId="11" fillId="7" borderId="26" xfId="0" applyNumberFormat="1" applyFont="1" applyFill="1" applyBorder="1" applyAlignment="1">
      <alignment horizontal="center" vertical="center" wrapText="1"/>
    </xf>
    <xf numFmtId="0" fontId="11" fillId="7" borderId="13" xfId="0"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3" xfId="0" applyNumberFormat="1" applyFont="1" applyFill="1" applyBorder="1" applyAlignment="1">
      <alignment horizontal="center" vertical="center" wrapText="1"/>
    </xf>
    <xf numFmtId="10" fontId="5" fillId="0" borderId="15"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168" fontId="0" fillId="0" borderId="6" xfId="0" applyNumberFormat="1" applyFont="1" applyFill="1" applyBorder="1" applyAlignment="1">
      <alignment horizontal="center" vertical="center" wrapText="1"/>
    </xf>
    <xf numFmtId="167" fontId="4" fillId="0" borderId="3" xfId="1" applyNumberFormat="1" applyFont="1" applyFill="1" applyBorder="1" applyAlignment="1">
      <alignment horizontal="center" vertical="center" wrapText="1"/>
    </xf>
    <xf numFmtId="167" fontId="0" fillId="0" borderId="3" xfId="1" applyNumberFormat="1" applyFont="1" applyFill="1" applyBorder="1" applyAlignment="1">
      <alignment horizontal="center" vertical="center" wrapText="1"/>
    </xf>
    <xf numFmtId="168" fontId="0" fillId="0" borderId="3" xfId="0" applyNumberFormat="1" applyFont="1" applyFill="1" applyBorder="1" applyAlignment="1">
      <alignment horizontal="center" vertical="center" wrapText="1"/>
    </xf>
    <xf numFmtId="168" fontId="0" fillId="0" borderId="15" xfId="0" applyNumberFormat="1" applyFont="1" applyFill="1" applyBorder="1" applyAlignment="1">
      <alignment horizontal="center" vertical="center" wrapText="1"/>
    </xf>
    <xf numFmtId="168" fontId="0" fillId="0" borderId="3" xfId="0" applyNumberFormat="1" applyFont="1" applyFill="1" applyBorder="1" applyAlignment="1">
      <alignment horizontal="justify" vertical="center" wrapText="1"/>
    </xf>
    <xf numFmtId="0" fontId="1" fillId="0" borderId="3" xfId="7" applyNumberFormat="1" applyFill="1" applyBorder="1" applyAlignment="1">
      <alignment horizontal="center" vertical="center" wrapText="1"/>
    </xf>
    <xf numFmtId="2" fontId="0" fillId="0" borderId="3" xfId="0" applyNumberFormat="1" applyFont="1" applyFill="1" applyBorder="1" applyAlignment="1">
      <alignment horizontal="center" vertical="center" wrapText="1"/>
    </xf>
    <xf numFmtId="10" fontId="5" fillId="0" borderId="0" xfId="0" applyNumberFormat="1" applyFont="1" applyAlignment="1">
      <alignment horizontal="center" vertical="center" wrapText="1"/>
    </xf>
    <xf numFmtId="9" fontId="1" fillId="0" borderId="0" xfId="7" applyAlignment="1">
      <alignment horizontal="center" vertical="center" wrapText="1"/>
    </xf>
    <xf numFmtId="0" fontId="5" fillId="0" borderId="0" xfId="0" applyNumberFormat="1" applyFont="1" applyAlignment="1">
      <alignment horizontal="center" vertical="center" wrapText="1"/>
    </xf>
    <xf numFmtId="9" fontId="1" fillId="0" borderId="3" xfId="7" applyFill="1" applyBorder="1" applyAlignment="1">
      <alignment horizontal="center" vertical="center" wrapText="1"/>
    </xf>
    <xf numFmtId="0" fontId="5" fillId="0" borderId="0" xfId="0" applyFont="1" applyBorder="1" applyAlignment="1">
      <alignment horizontal="center" vertical="center" wrapText="1"/>
    </xf>
    <xf numFmtId="10" fontId="5" fillId="0" borderId="13" xfId="0" applyNumberFormat="1" applyFont="1" applyBorder="1" applyAlignment="1">
      <alignment horizontal="center" vertical="center" wrapText="1"/>
    </xf>
    <xf numFmtId="10" fontId="5" fillId="0" borderId="0" xfId="0" applyNumberFormat="1" applyFont="1" applyBorder="1" applyAlignment="1">
      <alignment horizontal="right" vertical="center" wrapText="1"/>
    </xf>
    <xf numFmtId="9" fontId="5" fillId="0" borderId="0" xfId="0" applyNumberFormat="1" applyFont="1" applyBorder="1" applyAlignment="1">
      <alignment horizontal="center" vertical="center" wrapText="1"/>
    </xf>
    <xf numFmtId="0" fontId="6" fillId="4" borderId="20" xfId="0" applyFont="1" applyFill="1" applyBorder="1" applyAlignment="1">
      <alignment vertical="center" wrapText="1"/>
    </xf>
    <xf numFmtId="0" fontId="6" fillId="4" borderId="0" xfId="0" applyFont="1" applyFill="1" applyBorder="1" applyAlignment="1">
      <alignment vertical="center" wrapText="1"/>
    </xf>
    <xf numFmtId="0" fontId="6" fillId="4" borderId="31" xfId="0" applyFont="1" applyFill="1" applyBorder="1" applyAlignment="1">
      <alignment vertical="center" wrapText="1"/>
    </xf>
    <xf numFmtId="0" fontId="6" fillId="4" borderId="10" xfId="0" applyFont="1" applyFill="1" applyBorder="1" applyAlignment="1">
      <alignment vertical="center" wrapText="1"/>
    </xf>
    <xf numFmtId="10" fontId="6" fillId="4" borderId="0" xfId="0" applyNumberFormat="1" applyFont="1" applyFill="1" applyBorder="1" applyAlignment="1">
      <alignment vertical="center" wrapText="1"/>
    </xf>
    <xf numFmtId="10" fontId="6" fillId="4" borderId="10" xfId="0" applyNumberFormat="1" applyFont="1" applyFill="1" applyBorder="1" applyAlignment="1">
      <alignment vertical="center" wrapText="1"/>
    </xf>
    <xf numFmtId="10" fontId="5" fillId="0" borderId="13" xfId="0" applyNumberFormat="1" applyFont="1" applyFill="1" applyBorder="1" applyAlignment="1">
      <alignment horizontal="right" vertical="center" wrapText="1"/>
    </xf>
    <xf numFmtId="0" fontId="17" fillId="0" borderId="5" xfId="0" applyFont="1" applyBorder="1" applyAlignment="1">
      <alignment vertical="center" wrapText="1"/>
    </xf>
    <xf numFmtId="1" fontId="17" fillId="0" borderId="6" xfId="0" applyNumberFormat="1" applyFont="1" applyBorder="1" applyAlignment="1">
      <alignment horizontal="center" vertical="center" wrapText="1"/>
    </xf>
    <xf numFmtId="10" fontId="17" fillId="0" borderId="13" xfId="0" applyNumberFormat="1" applyFont="1" applyBorder="1" applyAlignment="1">
      <alignment horizontal="center" vertical="center" wrapText="1"/>
    </xf>
    <xf numFmtId="168" fontId="17" fillId="0" borderId="6" xfId="0" applyNumberFormat="1" applyFont="1" applyBorder="1" applyAlignment="1">
      <alignment horizontal="right" vertical="center" wrapText="1"/>
    </xf>
    <xf numFmtId="10" fontId="17" fillId="0" borderId="7" xfId="0" applyNumberFormat="1" applyFont="1" applyBorder="1" applyAlignment="1">
      <alignment horizontal="center" vertical="center" wrapText="1"/>
    </xf>
    <xf numFmtId="0" fontId="17" fillId="0" borderId="8" xfId="0" applyFont="1" applyBorder="1" applyAlignment="1">
      <alignment vertical="center" wrapText="1"/>
    </xf>
    <xf numFmtId="1" fontId="17" fillId="0" borderId="3" xfId="0" applyNumberFormat="1" applyFont="1" applyBorder="1" applyAlignment="1">
      <alignment horizontal="center" vertical="center" wrapText="1"/>
    </xf>
    <xf numFmtId="10" fontId="17" fillId="0" borderId="0" xfId="0" applyNumberFormat="1" applyFont="1" applyAlignment="1">
      <alignment horizontal="center" vertical="center" wrapText="1"/>
    </xf>
    <xf numFmtId="168" fontId="17" fillId="0" borderId="3" xfId="0" applyNumberFormat="1" applyFont="1" applyBorder="1" applyAlignment="1">
      <alignment horizontal="right" vertical="center" wrapText="1"/>
    </xf>
    <xf numFmtId="10" fontId="17" fillId="0" borderId="4" xfId="0" applyNumberFormat="1" applyFont="1" applyBorder="1" applyAlignment="1">
      <alignment horizontal="center" vertical="center" wrapText="1"/>
    </xf>
    <xf numFmtId="0" fontId="17" fillId="0" borderId="14" xfId="0" applyFont="1" applyBorder="1" applyAlignment="1">
      <alignment vertical="center" wrapText="1"/>
    </xf>
    <xf numFmtId="1" fontId="17" fillId="0" borderId="15" xfId="0" applyNumberFormat="1" applyFont="1" applyBorder="1" applyAlignment="1">
      <alignment horizontal="center" vertical="center" wrapText="1"/>
    </xf>
    <xf numFmtId="10" fontId="17" fillId="0" borderId="10" xfId="0" applyNumberFormat="1" applyFont="1" applyBorder="1" applyAlignment="1">
      <alignment horizontal="center" vertical="center" wrapText="1"/>
    </xf>
    <xf numFmtId="168" fontId="17" fillId="0" borderId="15" xfId="0" applyNumberFormat="1" applyFont="1" applyBorder="1" applyAlignment="1">
      <alignment horizontal="right" vertical="center" wrapText="1"/>
    </xf>
    <xf numFmtId="10" fontId="17" fillId="0" borderId="16" xfId="0" applyNumberFormat="1" applyFont="1" applyBorder="1" applyAlignment="1">
      <alignment horizontal="center" vertical="center" wrapText="1"/>
    </xf>
    <xf numFmtId="0" fontId="17" fillId="0" borderId="0" xfId="0" applyFont="1" applyAlignment="1">
      <alignment horizontal="center" vertical="center" wrapText="1"/>
    </xf>
    <xf numFmtId="168" fontId="18" fillId="4" borderId="28" xfId="0" applyNumberFormat="1" applyFont="1" applyFill="1" applyBorder="1" applyAlignment="1">
      <alignment horizontal="right" vertical="center" wrapText="1"/>
    </xf>
    <xf numFmtId="10" fontId="17" fillId="4" borderId="28" xfId="0" applyNumberFormat="1" applyFont="1" applyFill="1" applyBorder="1" applyAlignment="1">
      <alignment horizontal="center" vertical="center" wrapText="1"/>
    </xf>
    <xf numFmtId="10" fontId="18" fillId="7" borderId="25" xfId="0" applyNumberFormat="1" applyFont="1" applyFill="1" applyBorder="1" applyAlignment="1">
      <alignment horizontal="center" vertical="center" wrapText="1"/>
    </xf>
    <xf numFmtId="10" fontId="18" fillId="7" borderId="26" xfId="0" applyNumberFormat="1"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7" fillId="0" borderId="6" xfId="0" applyFont="1" applyFill="1" applyBorder="1" applyAlignment="1">
      <alignment vertical="center" wrapText="1"/>
    </xf>
    <xf numFmtId="0" fontId="17" fillId="0" borderId="6" xfId="0" applyFont="1" applyFill="1" applyBorder="1" applyAlignment="1">
      <alignment horizontal="center" vertical="center" wrapText="1"/>
    </xf>
    <xf numFmtId="0" fontId="17" fillId="0" borderId="6" xfId="0" applyFont="1" applyFill="1" applyBorder="1" applyAlignment="1">
      <alignment horizontal="left" vertical="center" wrapText="1"/>
    </xf>
    <xf numFmtId="10" fontId="17" fillId="0" borderId="6" xfId="0" applyNumberFormat="1" applyFont="1" applyFill="1" applyBorder="1" applyAlignment="1">
      <alignment horizontal="center" vertical="center" wrapText="1"/>
    </xf>
    <xf numFmtId="0" fontId="17" fillId="0" borderId="6" xfId="0" quotePrefix="1" applyFont="1" applyFill="1" applyBorder="1" applyAlignment="1">
      <alignment horizontal="center" vertical="center" wrapText="1"/>
    </xf>
    <xf numFmtId="168" fontId="17" fillId="0" borderId="6" xfId="0" applyNumberFormat="1" applyFont="1" applyFill="1" applyBorder="1" applyAlignment="1">
      <alignment horizontal="right" vertical="center" wrapText="1"/>
    </xf>
    <xf numFmtId="0" fontId="17" fillId="0" borderId="3"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3" xfId="7" applyNumberFormat="1" applyFont="1" applyFill="1" applyBorder="1" applyAlignment="1">
      <alignment horizontal="center" vertical="center" wrapText="1"/>
    </xf>
    <xf numFmtId="10" fontId="17" fillId="0" borderId="3" xfId="0" applyNumberFormat="1" applyFont="1" applyFill="1" applyBorder="1" applyAlignment="1">
      <alignment horizontal="center" vertical="center" wrapText="1"/>
    </xf>
    <xf numFmtId="0" fontId="17" fillId="0" borderId="3" xfId="0" applyFont="1" applyFill="1" applyBorder="1" applyAlignment="1">
      <alignment vertical="center" wrapText="1"/>
    </xf>
    <xf numFmtId="168" fontId="17" fillId="0" borderId="3" xfId="0" applyNumberFormat="1" applyFont="1" applyFill="1" applyBorder="1" applyAlignment="1">
      <alignment horizontal="right" vertical="center" wrapText="1"/>
    </xf>
    <xf numFmtId="2" fontId="17" fillId="0" borderId="3" xfId="0" applyNumberFormat="1" applyFont="1" applyFill="1" applyBorder="1" applyAlignment="1">
      <alignment horizontal="center" vertical="center" wrapText="1"/>
    </xf>
    <xf numFmtId="0" fontId="17" fillId="0" borderId="3" xfId="0" quotePrefix="1" applyFont="1" applyFill="1" applyBorder="1" applyAlignment="1">
      <alignment vertical="center" wrapText="1"/>
    </xf>
    <xf numFmtId="9" fontId="17" fillId="0" borderId="3" xfId="0" applyNumberFormat="1"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center" vertical="center" wrapText="1"/>
    </xf>
    <xf numFmtId="9" fontId="17" fillId="0" borderId="15" xfId="0" applyNumberFormat="1" applyFont="1" applyFill="1" applyBorder="1" applyAlignment="1">
      <alignment horizontal="center" vertical="center" wrapText="1"/>
    </xf>
    <xf numFmtId="9" fontId="17" fillId="0" borderId="3" xfId="7" applyFont="1" applyFill="1" applyBorder="1" applyAlignment="1">
      <alignment horizontal="center" vertical="center" wrapText="1"/>
    </xf>
    <xf numFmtId="10" fontId="17" fillId="0" borderId="15" xfId="0" applyNumberFormat="1" applyFont="1" applyFill="1" applyBorder="1" applyAlignment="1">
      <alignment horizontal="center" vertical="center" wrapText="1"/>
    </xf>
    <xf numFmtId="0" fontId="17" fillId="0" borderId="15" xfId="0" applyFont="1" applyFill="1" applyBorder="1" applyAlignment="1">
      <alignment vertical="center" wrapText="1"/>
    </xf>
    <xf numFmtId="168" fontId="17" fillId="0" borderId="15" xfId="0" applyNumberFormat="1" applyFont="1" applyFill="1" applyBorder="1" applyAlignment="1">
      <alignment horizontal="right" vertical="center" wrapText="1"/>
    </xf>
    <xf numFmtId="0" fontId="5" fillId="0" borderId="20" xfId="0" applyFont="1" applyBorder="1" applyAlignment="1">
      <alignment horizontal="center" vertical="center" wrapText="1"/>
    </xf>
    <xf numFmtId="1" fontId="5" fillId="0" borderId="8" xfId="0" applyNumberFormat="1" applyFont="1" applyFill="1" applyBorder="1" applyAlignment="1">
      <alignment horizontal="center" vertical="center" wrapText="1"/>
    </xf>
    <xf numFmtId="1" fontId="5" fillId="0" borderId="14" xfId="0" applyNumberFormat="1"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6" fillId="8" borderId="12" xfId="0" applyFont="1" applyFill="1" applyBorder="1" applyAlignment="1">
      <alignment horizontal="center" vertical="center"/>
    </xf>
    <xf numFmtId="0" fontId="16" fillId="8" borderId="13" xfId="0" applyFont="1" applyFill="1" applyBorder="1" applyAlignment="1">
      <alignment horizontal="center" vertical="center"/>
    </xf>
    <xf numFmtId="0" fontId="16" fillId="8" borderId="11" xfId="0" applyFont="1" applyFill="1" applyBorder="1" applyAlignment="1">
      <alignment horizontal="center" vertical="center"/>
    </xf>
    <xf numFmtId="0" fontId="16" fillId="8" borderId="29" xfId="0" applyFont="1" applyFill="1" applyBorder="1" applyAlignment="1">
      <alignment horizontal="center" vertical="center"/>
    </xf>
    <xf numFmtId="0" fontId="16" fillId="8" borderId="24" xfId="0" applyFont="1" applyFill="1" applyBorder="1" applyAlignment="1">
      <alignment horizontal="center" vertical="center"/>
    </xf>
    <xf numFmtId="0" fontId="16" fillId="8" borderId="3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29"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10" xfId="0" applyFont="1" applyFill="1" applyBorder="1" applyAlignment="1">
      <alignment horizontal="left" vertical="center"/>
    </xf>
    <xf numFmtId="0" fontId="11" fillId="0" borderId="2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9"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6" fillId="0" borderId="0" xfId="0" applyFont="1" applyBorder="1" applyAlignment="1">
      <alignment horizontal="left" vertical="center" wrapText="1"/>
    </xf>
    <xf numFmtId="168" fontId="6" fillId="4" borderId="27" xfId="0" applyNumberFormat="1" applyFont="1" applyFill="1" applyBorder="1" applyAlignment="1">
      <alignment horizontal="right" vertical="center" wrapText="1"/>
    </xf>
    <xf numFmtId="168" fontId="6" fillId="4" borderId="28"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0" fontId="5" fillId="4" borderId="27" xfId="0" applyNumberFormat="1" applyFont="1" applyFill="1" applyBorder="1" applyAlignment="1">
      <alignment horizontal="center" vertical="center" wrapText="1"/>
    </xf>
    <xf numFmtId="10" fontId="5" fillId="4" borderId="28" xfId="0" applyNumberFormat="1" applyFont="1" applyFill="1" applyBorder="1" applyAlignment="1">
      <alignment horizontal="center" vertical="center" wrapText="1"/>
    </xf>
    <xf numFmtId="0" fontId="11" fillId="8" borderId="29" xfId="0"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11" fillId="7" borderId="26"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7" borderId="26" xfId="0" applyFont="1" applyFill="1" applyBorder="1" applyAlignment="1">
      <alignment horizontal="center" vertical="center" wrapText="1"/>
    </xf>
    <xf numFmtId="0" fontId="18" fillId="7" borderId="27"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8" fillId="8" borderId="26" xfId="0" applyFont="1" applyFill="1" applyBorder="1" applyAlignment="1">
      <alignment horizontal="center" vertical="center" wrapText="1"/>
    </xf>
    <xf numFmtId="0" fontId="18" fillId="8" borderId="27" xfId="0" applyFont="1" applyFill="1" applyBorder="1" applyAlignment="1">
      <alignment horizontal="center" vertical="center" wrapText="1"/>
    </xf>
    <xf numFmtId="0" fontId="17" fillId="0" borderId="15" xfId="0" applyFont="1" applyFill="1" applyBorder="1" applyAlignment="1">
      <alignment horizontal="center" vertical="center" wrapText="1"/>
    </xf>
  </cellXfs>
  <cellStyles count="9">
    <cellStyle name="Millares" xfId="1" builtinId="3"/>
    <cellStyle name="Moneda" xfId="2" builtinId="4"/>
    <cellStyle name="Neutral" xfId="3" builtinId="28" customBuiltin="1"/>
    <cellStyle name="Normal" xfId="0" builtinId="0"/>
    <cellStyle name="Normal 2" xfId="4"/>
    <cellStyle name="Normal 3" xfId="5"/>
    <cellStyle name="Normal 4" xfId="6"/>
    <cellStyle name="Porcentaje" xfId="7" builtinId="5"/>
    <cellStyle name="Total" xfId="8"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1200150</xdr:colOff>
      <xdr:row>0</xdr:row>
      <xdr:rowOff>76200</xdr:rowOff>
    </xdr:from>
    <xdr:to>
      <xdr:col>0</xdr:col>
      <xdr:colOff>2095500</xdr:colOff>
      <xdr:row>3</xdr:row>
      <xdr:rowOff>147387</xdr:rowOff>
    </xdr:to>
    <xdr:pic>
      <xdr:nvPicPr>
        <xdr:cNvPr id="6745" name="3 Imagen" descr="E:\DOCUMENTOS LENIS\Memoria pasar\1Escudo.jpg">
          <a:extLst>
            <a:ext uri="{FF2B5EF4-FFF2-40B4-BE49-F238E27FC236}">
              <a16:creationId xmlns:a16="http://schemas.microsoft.com/office/drawing/2014/main" xmlns="" id="{EBF36F55-408A-4BC0-8378-15ECCBE69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 y="76200"/>
          <a:ext cx="895350" cy="1039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1"/>
  <sheetViews>
    <sheetView showGridLines="0" tabSelected="1" topLeftCell="O1" zoomScaleNormal="100" workbookViewId="0">
      <selection activeCell="AA41" sqref="AA41"/>
    </sheetView>
  </sheetViews>
  <sheetFormatPr baseColWidth="10" defaultColWidth="11.42578125" defaultRowHeight="15" x14ac:dyDescent="0.2"/>
  <cols>
    <col min="1" max="1" width="35.42578125" style="5" customWidth="1"/>
    <col min="2" max="2" width="21.5703125" style="5" customWidth="1"/>
    <col min="3" max="4" width="35.42578125" style="5" customWidth="1"/>
    <col min="5" max="5" width="9.42578125" style="5" customWidth="1"/>
    <col min="6" max="6" width="16.5703125" style="5" customWidth="1"/>
    <col min="7" max="7" width="20.42578125" style="5" customWidth="1"/>
    <col min="8" max="8" width="24.5703125" style="5" customWidth="1"/>
    <col min="9" max="9" width="0.140625" style="5" customWidth="1"/>
    <col min="10" max="10" width="14" style="5" customWidth="1"/>
    <col min="11" max="11" width="17.5703125" style="5" customWidth="1"/>
    <col min="12" max="12" width="21" style="5" customWidth="1"/>
    <col min="13" max="13" width="20.5703125" style="5" customWidth="1"/>
    <col min="14" max="14" width="37.42578125" style="37" customWidth="1"/>
    <col min="15" max="15" width="40.42578125" style="37" customWidth="1"/>
    <col min="16" max="16" width="21" style="37" customWidth="1"/>
    <col min="17" max="18" width="21.42578125" style="37" customWidth="1"/>
    <col min="19" max="19" width="24" style="37" customWidth="1"/>
    <col min="20" max="20" width="23.42578125" style="37" customWidth="1"/>
    <col min="21" max="21" width="22" style="37" customWidth="1"/>
    <col min="22" max="26" width="26.42578125" style="38" customWidth="1"/>
    <col min="27" max="27" width="92.140625" style="38" customWidth="1"/>
    <col min="28" max="28" width="22.5703125" style="5" customWidth="1"/>
    <col min="29" max="29" width="80.42578125" style="1" customWidth="1"/>
    <col min="30" max="16384" width="11.42578125" style="2"/>
  </cols>
  <sheetData>
    <row r="1" spans="1:29" s="70" customFormat="1" ht="30.75" customHeight="1" x14ac:dyDescent="0.2">
      <c r="A1" s="175"/>
      <c r="B1" s="176"/>
      <c r="C1" s="184" t="s">
        <v>91</v>
      </c>
      <c r="D1" s="185"/>
      <c r="E1" s="185"/>
      <c r="F1" s="185"/>
      <c r="G1" s="185"/>
      <c r="H1" s="185"/>
      <c r="I1" s="185"/>
      <c r="J1" s="185"/>
      <c r="K1" s="185"/>
      <c r="L1" s="185"/>
      <c r="M1" s="185"/>
      <c r="N1" s="185"/>
      <c r="O1" s="185"/>
      <c r="P1" s="185"/>
      <c r="Q1" s="185"/>
      <c r="R1" s="185"/>
      <c r="S1" s="185"/>
      <c r="T1" s="185"/>
      <c r="U1" s="185"/>
      <c r="V1" s="185"/>
      <c r="W1" s="185"/>
      <c r="X1" s="185"/>
      <c r="Y1" s="185"/>
      <c r="Z1" s="185"/>
      <c r="AA1" s="186"/>
      <c r="AB1" s="69" t="s">
        <v>92</v>
      </c>
    </row>
    <row r="2" spans="1:29" s="70" customFormat="1" ht="25.5" customHeight="1" x14ac:dyDescent="0.2">
      <c r="A2" s="177"/>
      <c r="B2" s="178"/>
      <c r="C2" s="71"/>
      <c r="D2" s="72"/>
      <c r="E2" s="72"/>
      <c r="F2" s="72"/>
      <c r="G2" s="72"/>
      <c r="H2" s="72"/>
      <c r="I2" s="72"/>
      <c r="J2" s="72"/>
      <c r="K2" s="72"/>
      <c r="L2" s="72"/>
      <c r="M2" s="72"/>
      <c r="N2" s="72"/>
      <c r="O2" s="72"/>
      <c r="P2" s="72"/>
      <c r="Q2" s="72"/>
      <c r="R2" s="72"/>
      <c r="S2" s="73"/>
      <c r="T2" s="72"/>
      <c r="U2" s="72"/>
      <c r="V2" s="72"/>
      <c r="W2" s="72"/>
      <c r="X2" s="72"/>
      <c r="Y2" s="72"/>
      <c r="Z2" s="72"/>
      <c r="AA2" s="74"/>
      <c r="AB2" s="75" t="s">
        <v>93</v>
      </c>
    </row>
    <row r="3" spans="1:29" s="70" customFormat="1" ht="20.25" customHeight="1" x14ac:dyDescent="0.2">
      <c r="A3" s="177"/>
      <c r="B3" s="178"/>
      <c r="C3" s="187" t="s">
        <v>2</v>
      </c>
      <c r="D3" s="188"/>
      <c r="E3" s="188"/>
      <c r="F3" s="188"/>
      <c r="G3" s="188"/>
      <c r="H3" s="188"/>
      <c r="I3" s="188"/>
      <c r="J3" s="188"/>
      <c r="K3" s="188"/>
      <c r="L3" s="188"/>
      <c r="M3" s="188"/>
      <c r="N3" s="188"/>
      <c r="O3" s="188"/>
      <c r="P3" s="188"/>
      <c r="Q3" s="188"/>
      <c r="R3" s="188"/>
      <c r="S3" s="188"/>
      <c r="T3" s="188"/>
      <c r="U3" s="188"/>
      <c r="V3" s="188"/>
      <c r="W3" s="188"/>
      <c r="X3" s="188"/>
      <c r="Y3" s="188"/>
      <c r="Z3" s="188"/>
      <c r="AA3" s="189"/>
      <c r="AB3" s="75" t="s">
        <v>94</v>
      </c>
    </row>
    <row r="4" spans="1:29" s="70" customFormat="1" ht="27.75" customHeight="1" thickBot="1" x14ac:dyDescent="0.25">
      <c r="A4" s="179"/>
      <c r="B4" s="180"/>
      <c r="C4" s="190" t="s">
        <v>3</v>
      </c>
      <c r="D4" s="191"/>
      <c r="E4" s="191"/>
      <c r="F4" s="191"/>
      <c r="G4" s="191"/>
      <c r="H4" s="191"/>
      <c r="I4" s="191"/>
      <c r="J4" s="191"/>
      <c r="K4" s="191"/>
      <c r="L4" s="191"/>
      <c r="M4" s="191"/>
      <c r="N4" s="191"/>
      <c r="O4" s="191"/>
      <c r="P4" s="191"/>
      <c r="Q4" s="191"/>
      <c r="R4" s="191"/>
      <c r="S4" s="191"/>
      <c r="T4" s="191"/>
      <c r="U4" s="191"/>
      <c r="V4" s="191"/>
      <c r="W4" s="191"/>
      <c r="X4" s="191"/>
      <c r="Y4" s="191"/>
      <c r="Z4" s="191"/>
      <c r="AA4" s="192"/>
      <c r="AB4" s="76" t="s">
        <v>5</v>
      </c>
    </row>
    <row r="5" spans="1:29" s="70" customFormat="1" ht="20.25" customHeight="1" thickBot="1" x14ac:dyDescent="0.25">
      <c r="A5" s="193" t="s">
        <v>95</v>
      </c>
      <c r="B5" s="194"/>
      <c r="C5" s="194"/>
      <c r="D5" s="194"/>
      <c r="E5" s="194"/>
      <c r="F5" s="194"/>
      <c r="G5" s="195"/>
      <c r="H5" s="196" t="s">
        <v>134</v>
      </c>
      <c r="I5" s="196"/>
      <c r="J5" s="196"/>
      <c r="K5" s="196"/>
      <c r="L5" s="196"/>
      <c r="M5" s="196"/>
      <c r="N5" s="197"/>
      <c r="O5" s="198"/>
      <c r="P5" s="198"/>
      <c r="Q5" s="198"/>
      <c r="R5" s="198"/>
      <c r="S5" s="198"/>
      <c r="T5" s="198"/>
      <c r="U5" s="198"/>
      <c r="V5" s="198"/>
      <c r="W5" s="198"/>
      <c r="X5" s="198"/>
      <c r="Y5" s="198"/>
      <c r="Z5" s="198"/>
      <c r="AA5" s="198"/>
      <c r="AB5" s="199"/>
    </row>
    <row r="6" spans="1:29" s="70" customFormat="1" ht="24" customHeight="1" thickBot="1" x14ac:dyDescent="0.25">
      <c r="A6" s="200" t="s">
        <v>96</v>
      </c>
      <c r="B6" s="201"/>
      <c r="C6" s="201"/>
      <c r="D6" s="201"/>
      <c r="E6" s="201"/>
      <c r="F6" s="201"/>
      <c r="G6" s="201"/>
      <c r="H6" s="201"/>
      <c r="I6" s="201"/>
      <c r="J6" s="201"/>
      <c r="K6" s="77"/>
      <c r="L6" s="181" t="s">
        <v>90</v>
      </c>
      <c r="M6" s="182"/>
      <c r="N6" s="182"/>
      <c r="O6" s="182"/>
      <c r="P6" s="182"/>
      <c r="Q6" s="182"/>
      <c r="R6" s="182"/>
      <c r="S6" s="182"/>
      <c r="T6" s="182"/>
      <c r="U6" s="182"/>
      <c r="V6" s="182"/>
      <c r="W6" s="182"/>
      <c r="X6" s="182"/>
      <c r="Y6" s="182"/>
      <c r="Z6" s="182"/>
      <c r="AA6" s="182"/>
      <c r="AB6" s="183"/>
    </row>
    <row r="7" spans="1:29" s="82" customFormat="1" ht="9" customHeight="1" thickBot="1" x14ac:dyDescent="0.25">
      <c r="A7" s="202"/>
      <c r="B7" s="202"/>
      <c r="C7" s="202"/>
      <c r="D7" s="202"/>
      <c r="E7" s="202"/>
      <c r="F7" s="202"/>
      <c r="G7" s="202"/>
      <c r="H7" s="78"/>
      <c r="I7" s="79"/>
      <c r="J7" s="79"/>
      <c r="K7" s="79"/>
      <c r="L7" s="79"/>
      <c r="M7" s="79"/>
      <c r="N7" s="79"/>
      <c r="O7" s="79"/>
      <c r="P7" s="79"/>
      <c r="Q7" s="79"/>
      <c r="R7" s="79"/>
      <c r="S7" s="80"/>
      <c r="T7" s="79"/>
      <c r="U7" s="79"/>
      <c r="V7" s="79"/>
      <c r="W7" s="79"/>
      <c r="X7" s="79"/>
      <c r="Y7" s="79"/>
      <c r="Z7" s="79"/>
      <c r="AA7" s="81"/>
      <c r="AB7" s="79"/>
    </row>
    <row r="8" spans="1:29" s="82" customFormat="1" ht="24.4" customHeight="1" thickBot="1" x14ac:dyDescent="0.25">
      <c r="A8" s="212" t="s">
        <v>26</v>
      </c>
      <c r="B8" s="213"/>
      <c r="C8" s="213"/>
      <c r="D8" s="213"/>
      <c r="E8" s="213"/>
      <c r="F8" s="213"/>
      <c r="G8" s="213"/>
      <c r="H8" s="213"/>
      <c r="I8" s="213"/>
      <c r="J8" s="213"/>
      <c r="K8" s="213"/>
      <c r="L8" s="182" t="s">
        <v>13</v>
      </c>
      <c r="M8" s="182"/>
      <c r="N8" s="183"/>
      <c r="O8" s="181" t="s">
        <v>27</v>
      </c>
      <c r="P8" s="182"/>
      <c r="Q8" s="183"/>
      <c r="R8" s="181" t="s">
        <v>97</v>
      </c>
      <c r="S8" s="183"/>
      <c r="T8" s="181" t="s">
        <v>98</v>
      </c>
      <c r="U8" s="182"/>
      <c r="V8" s="182"/>
      <c r="W8" s="182"/>
      <c r="X8" s="183"/>
      <c r="Y8" s="181" t="s">
        <v>99</v>
      </c>
      <c r="Z8" s="182"/>
      <c r="AA8" s="83" t="s">
        <v>100</v>
      </c>
      <c r="AB8" s="83" t="s">
        <v>14</v>
      </c>
    </row>
    <row r="9" spans="1:29" s="86" customFormat="1" ht="24" customHeight="1" thickBot="1" x14ac:dyDescent="0.25">
      <c r="A9" s="165" t="s">
        <v>15</v>
      </c>
      <c r="B9" s="165" t="s">
        <v>16</v>
      </c>
      <c r="C9" s="165" t="s">
        <v>17</v>
      </c>
      <c r="D9" s="169" t="s">
        <v>18</v>
      </c>
      <c r="E9" s="170"/>
      <c r="F9" s="171"/>
      <c r="G9" s="165" t="s">
        <v>19</v>
      </c>
      <c r="H9" s="165" t="s">
        <v>20</v>
      </c>
      <c r="I9" s="172" t="s">
        <v>101</v>
      </c>
      <c r="J9" s="173"/>
      <c r="K9" s="174"/>
      <c r="L9" s="84">
        <v>1</v>
      </c>
      <c r="M9" s="84">
        <v>2</v>
      </c>
      <c r="N9" s="84">
        <v>3</v>
      </c>
      <c r="O9" s="84">
        <v>4</v>
      </c>
      <c r="P9" s="84">
        <v>5</v>
      </c>
      <c r="Q9" s="84">
        <v>6</v>
      </c>
      <c r="R9" s="84">
        <v>7</v>
      </c>
      <c r="S9" s="85">
        <v>8</v>
      </c>
      <c r="T9" s="84">
        <v>9</v>
      </c>
      <c r="U9" s="84">
        <v>10</v>
      </c>
      <c r="V9" s="84">
        <v>11</v>
      </c>
      <c r="W9" s="84">
        <v>12</v>
      </c>
      <c r="X9" s="84">
        <v>13</v>
      </c>
      <c r="Y9" s="84">
        <v>14</v>
      </c>
      <c r="Z9" s="84">
        <v>15</v>
      </c>
      <c r="AA9" s="84">
        <v>16</v>
      </c>
      <c r="AB9" s="84">
        <v>17</v>
      </c>
    </row>
    <row r="10" spans="1:29" s="88" customFormat="1" ht="84" customHeight="1" thickBot="1" x14ac:dyDescent="0.25">
      <c r="A10" s="166"/>
      <c r="B10" s="166"/>
      <c r="C10" s="166"/>
      <c r="D10" s="165" t="s">
        <v>21</v>
      </c>
      <c r="E10" s="165" t="s">
        <v>22</v>
      </c>
      <c r="F10" s="165" t="s">
        <v>23</v>
      </c>
      <c r="G10" s="166"/>
      <c r="H10" s="166"/>
      <c r="I10" s="165" t="s">
        <v>21</v>
      </c>
      <c r="J10" s="165" t="s">
        <v>24</v>
      </c>
      <c r="K10" s="165" t="s">
        <v>25</v>
      </c>
      <c r="L10" s="216" t="s">
        <v>4</v>
      </c>
      <c r="M10" s="216" t="s">
        <v>6</v>
      </c>
      <c r="N10" s="216" t="s">
        <v>7</v>
      </c>
      <c r="O10" s="216" t="s">
        <v>30</v>
      </c>
      <c r="P10" s="216" t="s">
        <v>29</v>
      </c>
      <c r="Q10" s="216" t="s">
        <v>28</v>
      </c>
      <c r="R10" s="218" t="s">
        <v>102</v>
      </c>
      <c r="S10" s="87" t="s">
        <v>135</v>
      </c>
      <c r="T10" s="214" t="s">
        <v>8</v>
      </c>
      <c r="U10" s="214" t="s">
        <v>1</v>
      </c>
      <c r="V10" s="214" t="s">
        <v>103</v>
      </c>
      <c r="W10" s="218" t="s">
        <v>104</v>
      </c>
      <c r="X10" s="87" t="s">
        <v>135</v>
      </c>
      <c r="Y10" s="218" t="s">
        <v>105</v>
      </c>
      <c r="Z10" s="218" t="s">
        <v>106</v>
      </c>
      <c r="AA10" s="218" t="s">
        <v>107</v>
      </c>
      <c r="AB10" s="216" t="s">
        <v>0</v>
      </c>
    </row>
    <row r="11" spans="1:29" s="88" customFormat="1" ht="43.9" customHeight="1" thickBot="1" x14ac:dyDescent="0.25">
      <c r="A11" s="166"/>
      <c r="B11" s="166"/>
      <c r="C11" s="166"/>
      <c r="D11" s="166"/>
      <c r="E11" s="166"/>
      <c r="F11" s="166"/>
      <c r="G11" s="166"/>
      <c r="H11" s="166"/>
      <c r="I11" s="166"/>
      <c r="J11" s="166"/>
      <c r="K11" s="166"/>
      <c r="L11" s="217"/>
      <c r="M11" s="217"/>
      <c r="N11" s="217"/>
      <c r="O11" s="217"/>
      <c r="P11" s="217"/>
      <c r="Q11" s="217"/>
      <c r="R11" s="219"/>
      <c r="S11" s="89" t="s">
        <v>108</v>
      </c>
      <c r="T11" s="215"/>
      <c r="U11" s="215"/>
      <c r="V11" s="215"/>
      <c r="W11" s="219"/>
      <c r="X11" s="90" t="s">
        <v>109</v>
      </c>
      <c r="Y11" s="219"/>
      <c r="Z11" s="219"/>
      <c r="AA11" s="219"/>
      <c r="AB11" s="217"/>
    </row>
    <row r="12" spans="1:29" s="7" customFormat="1" ht="209.45" customHeight="1" x14ac:dyDescent="0.2">
      <c r="A12" s="45" t="s">
        <v>31</v>
      </c>
      <c r="B12" s="46" t="s">
        <v>32</v>
      </c>
      <c r="C12" s="15" t="s">
        <v>33</v>
      </c>
      <c r="D12" s="47" t="s">
        <v>34</v>
      </c>
      <c r="E12" s="48">
        <v>0.2</v>
      </c>
      <c r="F12" s="48">
        <v>0.7</v>
      </c>
      <c r="G12" s="47" t="s">
        <v>35</v>
      </c>
      <c r="H12" s="47" t="s">
        <v>36</v>
      </c>
      <c r="I12" s="47" t="s">
        <v>37</v>
      </c>
      <c r="J12" s="15">
        <v>0</v>
      </c>
      <c r="K12" s="56">
        <v>1</v>
      </c>
      <c r="L12" s="13">
        <v>2020630010057</v>
      </c>
      <c r="M12" s="14" t="s">
        <v>69</v>
      </c>
      <c r="N12" s="15" t="s">
        <v>122</v>
      </c>
      <c r="O12" s="16" t="s">
        <v>84</v>
      </c>
      <c r="P12" s="15">
        <v>0</v>
      </c>
      <c r="Q12" s="15">
        <v>1</v>
      </c>
      <c r="R12" s="94">
        <v>0</v>
      </c>
      <c r="S12" s="91">
        <f>R12/Q12</f>
        <v>0</v>
      </c>
      <c r="T12" s="39" t="s">
        <v>86</v>
      </c>
      <c r="U12" s="15" t="s">
        <v>71</v>
      </c>
      <c r="V12" s="61">
        <v>56120000</v>
      </c>
      <c r="W12" s="61">
        <v>0</v>
      </c>
      <c r="X12" s="91">
        <f>W12/V12</f>
        <v>0</v>
      </c>
      <c r="Y12" s="96" t="s">
        <v>110</v>
      </c>
      <c r="Z12" s="96" t="s">
        <v>114</v>
      </c>
      <c r="AA12" s="101" t="s">
        <v>133</v>
      </c>
      <c r="AB12" s="17" t="s">
        <v>68</v>
      </c>
      <c r="AC12" s="6"/>
    </row>
    <row r="13" spans="1:29" s="7" customFormat="1" ht="181.5" customHeight="1" x14ac:dyDescent="0.2">
      <c r="A13" s="18" t="s">
        <v>38</v>
      </c>
      <c r="B13" s="8" t="s">
        <v>39</v>
      </c>
      <c r="C13" s="9">
        <v>11</v>
      </c>
      <c r="D13" s="19" t="s">
        <v>40</v>
      </c>
      <c r="E13" s="11">
        <v>0.72</v>
      </c>
      <c r="F13" s="11">
        <v>0.9</v>
      </c>
      <c r="G13" s="19" t="s">
        <v>70</v>
      </c>
      <c r="H13" s="19" t="s">
        <v>41</v>
      </c>
      <c r="I13" s="19" t="s">
        <v>42</v>
      </c>
      <c r="J13" s="19">
        <v>2</v>
      </c>
      <c r="K13" s="57">
        <v>4</v>
      </c>
      <c r="L13" s="163">
        <v>2020630010059</v>
      </c>
      <c r="M13" s="167" t="s">
        <v>62</v>
      </c>
      <c r="N13" s="167" t="s">
        <v>64</v>
      </c>
      <c r="O13" s="20" t="s">
        <v>76</v>
      </c>
      <c r="P13" s="9">
        <v>1</v>
      </c>
      <c r="Q13" s="9">
        <v>1</v>
      </c>
      <c r="R13" s="102">
        <v>0.67</v>
      </c>
      <c r="S13" s="92">
        <f t="shared" ref="S13:S22" si="0">R13/Q13</f>
        <v>0.67</v>
      </c>
      <c r="T13" s="19" t="s">
        <v>88</v>
      </c>
      <c r="U13" s="167" t="s">
        <v>71</v>
      </c>
      <c r="V13" s="62">
        <f>45000000+200000000</f>
        <v>245000000</v>
      </c>
      <c r="W13" s="62">
        <f>40680000+136684544</f>
        <v>177364544</v>
      </c>
      <c r="X13" s="92">
        <f t="shared" ref="X13:X23" si="1">W13/V13</f>
        <v>0.72393691428571427</v>
      </c>
      <c r="Y13" s="97" t="s">
        <v>111</v>
      </c>
      <c r="Z13" s="97" t="s">
        <v>115</v>
      </c>
      <c r="AA13" s="101" t="s">
        <v>132</v>
      </c>
      <c r="AB13" s="12" t="s">
        <v>65</v>
      </c>
      <c r="AC13" s="6"/>
    </row>
    <row r="14" spans="1:29" s="7" customFormat="1" ht="252" customHeight="1" x14ac:dyDescent="0.2">
      <c r="A14" s="18" t="s">
        <v>38</v>
      </c>
      <c r="B14" s="8" t="s">
        <v>39</v>
      </c>
      <c r="C14" s="9">
        <v>11</v>
      </c>
      <c r="D14" s="19" t="s">
        <v>40</v>
      </c>
      <c r="E14" s="11">
        <v>0.72</v>
      </c>
      <c r="F14" s="11">
        <v>0.9</v>
      </c>
      <c r="G14" s="10" t="s">
        <v>70</v>
      </c>
      <c r="H14" s="10" t="s">
        <v>43</v>
      </c>
      <c r="I14" s="10" t="s">
        <v>44</v>
      </c>
      <c r="J14" s="9">
        <v>4</v>
      </c>
      <c r="K14" s="57">
        <v>4</v>
      </c>
      <c r="L14" s="163"/>
      <c r="M14" s="167"/>
      <c r="N14" s="167"/>
      <c r="O14" s="20" t="s">
        <v>75</v>
      </c>
      <c r="P14" s="9">
        <v>1</v>
      </c>
      <c r="Q14" s="9">
        <v>1</v>
      </c>
      <c r="R14" s="103">
        <f>16/30</f>
        <v>0.53333333333333333</v>
      </c>
      <c r="S14" s="92">
        <f t="shared" si="0"/>
        <v>0.53333333333333333</v>
      </c>
      <c r="T14" s="40" t="s">
        <v>89</v>
      </c>
      <c r="U14" s="167"/>
      <c r="V14" s="62">
        <v>92700000</v>
      </c>
      <c r="W14" s="62">
        <f>47904544+10000000</f>
        <v>57904544</v>
      </c>
      <c r="X14" s="92">
        <f t="shared" si="1"/>
        <v>0.62464448759439051</v>
      </c>
      <c r="Y14" s="97" t="s">
        <v>112</v>
      </c>
      <c r="Z14" s="97" t="s">
        <v>116</v>
      </c>
      <c r="AA14" s="101" t="s">
        <v>123</v>
      </c>
      <c r="AB14" s="12" t="s">
        <v>65</v>
      </c>
      <c r="AC14" s="6"/>
    </row>
    <row r="15" spans="1:29" s="7" customFormat="1" ht="214.5" customHeight="1" x14ac:dyDescent="0.2">
      <c r="A15" s="18" t="s">
        <v>38</v>
      </c>
      <c r="B15" s="8" t="s">
        <v>39</v>
      </c>
      <c r="C15" s="9">
        <v>11</v>
      </c>
      <c r="D15" s="19" t="s">
        <v>40</v>
      </c>
      <c r="E15" s="11">
        <v>0.72</v>
      </c>
      <c r="F15" s="11">
        <v>0.9</v>
      </c>
      <c r="G15" s="10" t="s">
        <v>70</v>
      </c>
      <c r="H15" s="10" t="s">
        <v>45</v>
      </c>
      <c r="I15" s="10" t="s">
        <v>46</v>
      </c>
      <c r="J15" s="9">
        <v>4</v>
      </c>
      <c r="K15" s="57">
        <v>4</v>
      </c>
      <c r="L15" s="163"/>
      <c r="M15" s="167"/>
      <c r="N15" s="167"/>
      <c r="O15" s="20" t="s">
        <v>77</v>
      </c>
      <c r="P15" s="9">
        <v>1</v>
      </c>
      <c r="Q15" s="9">
        <v>1</v>
      </c>
      <c r="R15" s="103">
        <f>16/22</f>
        <v>0.72727272727272729</v>
      </c>
      <c r="S15" s="92">
        <f t="shared" si="0"/>
        <v>0.72727272727272729</v>
      </c>
      <c r="T15" s="19" t="s">
        <v>88</v>
      </c>
      <c r="U15" s="167"/>
      <c r="V15" s="62">
        <v>89006346</v>
      </c>
      <c r="W15" s="62">
        <v>57750566</v>
      </c>
      <c r="X15" s="92">
        <f t="shared" si="1"/>
        <v>0.64883649981541769</v>
      </c>
      <c r="Y15" s="97" t="s">
        <v>112</v>
      </c>
      <c r="Z15" s="97" t="s">
        <v>116</v>
      </c>
      <c r="AA15" s="101" t="s">
        <v>124</v>
      </c>
      <c r="AB15" s="12" t="s">
        <v>65</v>
      </c>
      <c r="AC15" s="6"/>
    </row>
    <row r="16" spans="1:29" s="7" customFormat="1" ht="300" customHeight="1" x14ac:dyDescent="0.2">
      <c r="A16" s="18" t="s">
        <v>38</v>
      </c>
      <c r="B16" s="8" t="s">
        <v>39</v>
      </c>
      <c r="C16" s="9">
        <v>11</v>
      </c>
      <c r="D16" s="19" t="s">
        <v>40</v>
      </c>
      <c r="E16" s="11">
        <v>0.72</v>
      </c>
      <c r="F16" s="11">
        <v>0.9</v>
      </c>
      <c r="G16" s="10" t="s">
        <v>70</v>
      </c>
      <c r="H16" s="10" t="s">
        <v>47</v>
      </c>
      <c r="I16" s="10" t="s">
        <v>48</v>
      </c>
      <c r="J16" s="9">
        <v>4</v>
      </c>
      <c r="K16" s="57">
        <v>4</v>
      </c>
      <c r="L16" s="163"/>
      <c r="M16" s="167"/>
      <c r="N16" s="167"/>
      <c r="O16" s="20" t="s">
        <v>78</v>
      </c>
      <c r="P16" s="9">
        <v>1</v>
      </c>
      <c r="Q16" s="9">
        <v>1</v>
      </c>
      <c r="R16" s="103">
        <f>183/270</f>
        <v>0.67777777777777781</v>
      </c>
      <c r="S16" s="92">
        <f t="shared" si="0"/>
        <v>0.67777777777777781</v>
      </c>
      <c r="T16" s="19" t="s">
        <v>88</v>
      </c>
      <c r="U16" s="167"/>
      <c r="V16" s="62">
        <f>278678374-48478054+70000000</f>
        <v>300200320</v>
      </c>
      <c r="W16" s="62">
        <f>143866666+130000000</f>
        <v>273866666</v>
      </c>
      <c r="X16" s="92">
        <f t="shared" si="1"/>
        <v>0.91227972708356875</v>
      </c>
      <c r="Y16" s="98" t="s">
        <v>112</v>
      </c>
      <c r="Z16" s="97" t="s">
        <v>116</v>
      </c>
      <c r="AA16" s="101" t="s">
        <v>125</v>
      </c>
      <c r="AB16" s="12" t="s">
        <v>65</v>
      </c>
      <c r="AC16" s="6"/>
    </row>
    <row r="17" spans="1:29" s="7" customFormat="1" ht="119.25" customHeight="1" x14ac:dyDescent="0.2">
      <c r="A17" s="18" t="s">
        <v>38</v>
      </c>
      <c r="B17" s="8" t="s">
        <v>39</v>
      </c>
      <c r="C17" s="9">
        <v>11</v>
      </c>
      <c r="D17" s="19" t="s">
        <v>40</v>
      </c>
      <c r="E17" s="11">
        <v>0.72</v>
      </c>
      <c r="F17" s="11">
        <v>0.9</v>
      </c>
      <c r="G17" s="10" t="s">
        <v>70</v>
      </c>
      <c r="H17" s="10" t="s">
        <v>49</v>
      </c>
      <c r="I17" s="10" t="s">
        <v>50</v>
      </c>
      <c r="J17" s="9">
        <v>2</v>
      </c>
      <c r="K17" s="57">
        <v>4</v>
      </c>
      <c r="L17" s="163"/>
      <c r="M17" s="167"/>
      <c r="N17" s="167"/>
      <c r="O17" s="20" t="s">
        <v>81</v>
      </c>
      <c r="P17" s="9">
        <v>1</v>
      </c>
      <c r="Q17" s="9">
        <v>1</v>
      </c>
      <c r="R17" s="103">
        <f>4/6</f>
        <v>0.66666666666666663</v>
      </c>
      <c r="S17" s="92">
        <f t="shared" si="0"/>
        <v>0.66666666666666663</v>
      </c>
      <c r="T17" s="19" t="s">
        <v>88</v>
      </c>
      <c r="U17" s="167"/>
      <c r="V17" s="62">
        <v>2000000</v>
      </c>
      <c r="W17" s="62">
        <v>0</v>
      </c>
      <c r="X17" s="92">
        <f t="shared" si="1"/>
        <v>0</v>
      </c>
      <c r="Y17" s="99" t="s">
        <v>113</v>
      </c>
      <c r="Z17" s="99" t="s">
        <v>115</v>
      </c>
      <c r="AA17" s="101" t="s">
        <v>126</v>
      </c>
      <c r="AB17" s="12" t="s">
        <v>66</v>
      </c>
      <c r="AC17" s="6"/>
    </row>
    <row r="18" spans="1:29" s="7" customFormat="1" ht="144" customHeight="1" x14ac:dyDescent="0.2">
      <c r="A18" s="18" t="s">
        <v>38</v>
      </c>
      <c r="B18" s="8" t="s">
        <v>39</v>
      </c>
      <c r="C18" s="9">
        <v>11</v>
      </c>
      <c r="D18" s="19" t="s">
        <v>40</v>
      </c>
      <c r="E18" s="11">
        <v>0.72</v>
      </c>
      <c r="F18" s="11">
        <v>0.9</v>
      </c>
      <c r="G18" s="10" t="s">
        <v>70</v>
      </c>
      <c r="H18" s="10" t="s">
        <v>51</v>
      </c>
      <c r="I18" s="10" t="s">
        <v>52</v>
      </c>
      <c r="J18" s="9">
        <v>2</v>
      </c>
      <c r="K18" s="57">
        <v>4</v>
      </c>
      <c r="L18" s="163"/>
      <c r="M18" s="167"/>
      <c r="N18" s="167"/>
      <c r="O18" s="20" t="s">
        <v>82</v>
      </c>
      <c r="P18" s="9">
        <v>1</v>
      </c>
      <c r="Q18" s="9">
        <v>1</v>
      </c>
      <c r="R18" s="103">
        <f>9/12</f>
        <v>0.75</v>
      </c>
      <c r="S18" s="92">
        <f t="shared" si="0"/>
        <v>0.75</v>
      </c>
      <c r="T18" s="19" t="s">
        <v>88</v>
      </c>
      <c r="U18" s="167"/>
      <c r="V18" s="62">
        <v>2000000</v>
      </c>
      <c r="W18" s="62">
        <v>0</v>
      </c>
      <c r="X18" s="92">
        <f t="shared" si="1"/>
        <v>0</v>
      </c>
      <c r="Y18" s="99" t="s">
        <v>113</v>
      </c>
      <c r="Z18" s="99" t="s">
        <v>115</v>
      </c>
      <c r="AA18" s="101" t="s">
        <v>127</v>
      </c>
      <c r="AB18" s="12" t="s">
        <v>66</v>
      </c>
      <c r="AC18" s="6"/>
    </row>
    <row r="19" spans="1:29" s="7" customFormat="1" ht="135" customHeight="1" x14ac:dyDescent="0.2">
      <c r="A19" s="18" t="s">
        <v>38</v>
      </c>
      <c r="B19" s="8" t="s">
        <v>39</v>
      </c>
      <c r="C19" s="9">
        <v>11</v>
      </c>
      <c r="D19" s="19" t="s">
        <v>40</v>
      </c>
      <c r="E19" s="11">
        <v>0.72</v>
      </c>
      <c r="F19" s="11">
        <v>0.9</v>
      </c>
      <c r="G19" s="10" t="s">
        <v>70</v>
      </c>
      <c r="H19" s="10" t="s">
        <v>53</v>
      </c>
      <c r="I19" s="10" t="s">
        <v>54</v>
      </c>
      <c r="J19" s="9">
        <v>0</v>
      </c>
      <c r="K19" s="57">
        <v>1</v>
      </c>
      <c r="L19" s="163"/>
      <c r="M19" s="167"/>
      <c r="N19" s="167"/>
      <c r="O19" s="20" t="s">
        <v>79</v>
      </c>
      <c r="P19" s="9">
        <v>0</v>
      </c>
      <c r="Q19" s="11">
        <v>0.8</v>
      </c>
      <c r="R19" s="95">
        <v>0</v>
      </c>
      <c r="S19" s="92">
        <f t="shared" si="0"/>
        <v>0</v>
      </c>
      <c r="T19" s="19" t="s">
        <v>88</v>
      </c>
      <c r="U19" s="167"/>
      <c r="V19" s="62">
        <v>140000000</v>
      </c>
      <c r="W19" s="62">
        <v>0</v>
      </c>
      <c r="X19" s="92">
        <f t="shared" si="1"/>
        <v>0</v>
      </c>
      <c r="Y19" s="99" t="s">
        <v>113</v>
      </c>
      <c r="Z19" s="99" t="s">
        <v>117</v>
      </c>
      <c r="AA19" s="101" t="s">
        <v>128</v>
      </c>
      <c r="AB19" s="12" t="s">
        <v>68</v>
      </c>
      <c r="AC19" s="6"/>
    </row>
    <row r="20" spans="1:29" s="7" customFormat="1" ht="121.5" customHeight="1" x14ac:dyDescent="0.2">
      <c r="A20" s="18" t="s">
        <v>38</v>
      </c>
      <c r="B20" s="8" t="s">
        <v>39</v>
      </c>
      <c r="C20" s="9">
        <v>11</v>
      </c>
      <c r="D20" s="19" t="s">
        <v>40</v>
      </c>
      <c r="E20" s="11">
        <v>0.72</v>
      </c>
      <c r="F20" s="11">
        <v>0.9</v>
      </c>
      <c r="G20" s="10" t="s">
        <v>70</v>
      </c>
      <c r="H20" s="20" t="s">
        <v>83</v>
      </c>
      <c r="I20" s="20" t="s">
        <v>74</v>
      </c>
      <c r="J20" s="9">
        <v>0</v>
      </c>
      <c r="K20" s="57">
        <v>1</v>
      </c>
      <c r="L20" s="163"/>
      <c r="M20" s="167"/>
      <c r="N20" s="167"/>
      <c r="O20" s="20" t="s">
        <v>74</v>
      </c>
      <c r="P20" s="11">
        <v>0.9</v>
      </c>
      <c r="Q20" s="11">
        <v>1</v>
      </c>
      <c r="R20" s="95">
        <f>9/12</f>
        <v>0.75</v>
      </c>
      <c r="S20" s="92">
        <f t="shared" si="0"/>
        <v>0.75</v>
      </c>
      <c r="T20" s="19" t="s">
        <v>88</v>
      </c>
      <c r="U20" s="167"/>
      <c r="V20" s="62">
        <f>98973334+71100000</f>
        <v>170073334</v>
      </c>
      <c r="W20" s="62">
        <f>156601+13200000+140000000</f>
        <v>153356601</v>
      </c>
      <c r="X20" s="92">
        <f t="shared" si="1"/>
        <v>0.90170867703457847</v>
      </c>
      <c r="Y20" s="97" t="s">
        <v>111</v>
      </c>
      <c r="Z20" s="97" t="s">
        <v>118</v>
      </c>
      <c r="AA20" s="101" t="s">
        <v>129</v>
      </c>
      <c r="AB20" s="12" t="s">
        <v>80</v>
      </c>
      <c r="AC20" s="21"/>
    </row>
    <row r="21" spans="1:29" s="7" customFormat="1" ht="169.5" customHeight="1" x14ac:dyDescent="0.2">
      <c r="A21" s="18" t="s">
        <v>38</v>
      </c>
      <c r="B21" s="8" t="s">
        <v>39</v>
      </c>
      <c r="C21" s="9">
        <v>11</v>
      </c>
      <c r="D21" s="19" t="s">
        <v>55</v>
      </c>
      <c r="E21" s="11">
        <v>0.5</v>
      </c>
      <c r="F21" s="11">
        <v>1</v>
      </c>
      <c r="G21" s="10" t="s">
        <v>56</v>
      </c>
      <c r="H21" s="10" t="s">
        <v>57</v>
      </c>
      <c r="I21" s="10" t="s">
        <v>58</v>
      </c>
      <c r="J21" s="9">
        <v>2</v>
      </c>
      <c r="K21" s="57">
        <v>4</v>
      </c>
      <c r="L21" s="163">
        <v>2020630010058</v>
      </c>
      <c r="M21" s="167" t="s">
        <v>61</v>
      </c>
      <c r="N21" s="167" t="s">
        <v>63</v>
      </c>
      <c r="O21" s="20" t="s">
        <v>58</v>
      </c>
      <c r="P21" s="9">
        <v>1</v>
      </c>
      <c r="Q21" s="9">
        <v>1</v>
      </c>
      <c r="R21" s="103">
        <v>0.5</v>
      </c>
      <c r="S21" s="92">
        <f t="shared" si="0"/>
        <v>0.5</v>
      </c>
      <c r="T21" s="19" t="s">
        <v>87</v>
      </c>
      <c r="U21" s="167" t="s">
        <v>71</v>
      </c>
      <c r="V21" s="62">
        <v>200200000</v>
      </c>
      <c r="W21" s="62">
        <v>89178952</v>
      </c>
      <c r="X21" s="92">
        <f t="shared" si="1"/>
        <v>0.44544931068931071</v>
      </c>
      <c r="Y21" s="99" t="s">
        <v>110</v>
      </c>
      <c r="Z21" s="99" t="s">
        <v>119</v>
      </c>
      <c r="AA21" s="101" t="s">
        <v>131</v>
      </c>
      <c r="AB21" s="12" t="s">
        <v>67</v>
      </c>
      <c r="AC21" s="6"/>
    </row>
    <row r="22" spans="1:29" s="7" customFormat="1" ht="135" customHeight="1" thickBot="1" x14ac:dyDescent="0.25">
      <c r="A22" s="49" t="s">
        <v>38</v>
      </c>
      <c r="B22" s="50" t="s">
        <v>39</v>
      </c>
      <c r="C22" s="51">
        <v>11</v>
      </c>
      <c r="D22" s="52" t="s">
        <v>55</v>
      </c>
      <c r="E22" s="53">
        <v>0.5</v>
      </c>
      <c r="F22" s="53">
        <v>1</v>
      </c>
      <c r="G22" s="54" t="s">
        <v>56</v>
      </c>
      <c r="H22" s="54" t="s">
        <v>59</v>
      </c>
      <c r="I22" s="54" t="s">
        <v>60</v>
      </c>
      <c r="J22" s="51">
        <v>0</v>
      </c>
      <c r="K22" s="58">
        <v>1</v>
      </c>
      <c r="L22" s="164"/>
      <c r="M22" s="168"/>
      <c r="N22" s="168"/>
      <c r="O22" s="60" t="s">
        <v>85</v>
      </c>
      <c r="P22" s="51">
        <v>0</v>
      </c>
      <c r="Q22" s="53">
        <v>1</v>
      </c>
      <c r="R22" s="107">
        <v>0.5</v>
      </c>
      <c r="S22" s="93">
        <f t="shared" si="0"/>
        <v>0.5</v>
      </c>
      <c r="T22" s="52" t="s">
        <v>87</v>
      </c>
      <c r="U22" s="168"/>
      <c r="V22" s="63">
        <f>244800000+9000000</f>
        <v>253800000</v>
      </c>
      <c r="W22" s="63">
        <v>121871048</v>
      </c>
      <c r="X22" s="93">
        <f t="shared" si="1"/>
        <v>0.48018537431048069</v>
      </c>
      <c r="Y22" s="100" t="s">
        <v>110</v>
      </c>
      <c r="Z22" s="100" t="s">
        <v>119</v>
      </c>
      <c r="AA22" s="101" t="s">
        <v>130</v>
      </c>
      <c r="AB22" s="55" t="s">
        <v>67</v>
      </c>
      <c r="AC22" s="6"/>
    </row>
    <row r="23" spans="1:29" ht="15" customHeight="1" x14ac:dyDescent="0.2">
      <c r="A23" s="112" t="s">
        <v>11</v>
      </c>
      <c r="B23" s="113"/>
      <c r="C23" s="113"/>
      <c r="D23" s="113"/>
      <c r="E23" s="113"/>
      <c r="F23" s="113"/>
      <c r="G23" s="113"/>
      <c r="H23" s="113"/>
      <c r="I23" s="113"/>
      <c r="J23" s="113"/>
      <c r="K23" s="113"/>
      <c r="L23" s="113"/>
      <c r="M23" s="113"/>
      <c r="N23" s="113"/>
      <c r="O23" s="113"/>
      <c r="P23" s="113"/>
      <c r="Q23" s="113"/>
      <c r="R23" s="113"/>
      <c r="S23" s="116"/>
      <c r="T23" s="113"/>
      <c r="U23" s="113"/>
      <c r="V23" s="207">
        <f>SUM(V12:V22)</f>
        <v>1551100000</v>
      </c>
      <c r="W23" s="207">
        <f>SUM(W12:W22)</f>
        <v>931292921</v>
      </c>
      <c r="X23" s="210">
        <f t="shared" si="1"/>
        <v>0.60040804654761137</v>
      </c>
      <c r="Y23" s="67"/>
      <c r="Z23" s="67"/>
      <c r="AA23" s="67"/>
      <c r="AB23" s="59"/>
    </row>
    <row r="24" spans="1:29" ht="16.5" thickBot="1" x14ac:dyDescent="0.25">
      <c r="A24" s="114"/>
      <c r="B24" s="115"/>
      <c r="C24" s="115"/>
      <c r="D24" s="115"/>
      <c r="E24" s="115"/>
      <c r="F24" s="115"/>
      <c r="G24" s="115"/>
      <c r="H24" s="115"/>
      <c r="I24" s="115"/>
      <c r="J24" s="115"/>
      <c r="K24" s="115"/>
      <c r="L24" s="115"/>
      <c r="M24" s="115"/>
      <c r="N24" s="115"/>
      <c r="O24" s="115"/>
      <c r="P24" s="115"/>
      <c r="Q24" s="115"/>
      <c r="R24" s="115"/>
      <c r="S24" s="117"/>
      <c r="T24" s="115"/>
      <c r="U24" s="115"/>
      <c r="V24" s="208"/>
      <c r="W24" s="208"/>
      <c r="X24" s="211"/>
      <c r="Y24" s="68"/>
      <c r="Z24" s="68"/>
      <c r="AA24" s="68"/>
      <c r="AB24" s="22"/>
    </row>
    <row r="25" spans="1:29" hidden="1" x14ac:dyDescent="0.2">
      <c r="A25" s="42"/>
      <c r="B25" s="43"/>
      <c r="C25" s="64"/>
      <c r="D25" s="43"/>
      <c r="E25" s="64"/>
      <c r="F25" s="43"/>
      <c r="G25" s="64"/>
      <c r="H25" s="43"/>
      <c r="I25" s="64"/>
      <c r="J25" s="64"/>
      <c r="K25" s="43"/>
      <c r="L25" s="64"/>
      <c r="M25" s="43"/>
      <c r="N25" s="65"/>
      <c r="O25" s="65"/>
      <c r="P25" s="65"/>
      <c r="Q25" s="65"/>
      <c r="R25" s="65"/>
      <c r="S25" s="118">
        <v>0</v>
      </c>
      <c r="T25" s="65"/>
      <c r="U25" s="65"/>
      <c r="V25" s="43"/>
      <c r="W25" s="43"/>
      <c r="X25" s="109">
        <v>0</v>
      </c>
      <c r="Y25" s="43"/>
      <c r="Z25" s="43"/>
      <c r="AA25" s="43"/>
      <c r="AB25" s="41"/>
    </row>
    <row r="26" spans="1:29" hidden="1" x14ac:dyDescent="0.2">
      <c r="A26" s="162"/>
      <c r="B26" s="108"/>
      <c r="C26" s="24"/>
      <c r="D26" s="108"/>
      <c r="E26" s="24"/>
      <c r="F26" s="108"/>
      <c r="G26" s="24"/>
      <c r="H26" s="108"/>
      <c r="I26" s="24"/>
      <c r="J26" s="24"/>
      <c r="K26" s="108"/>
      <c r="L26" s="24"/>
      <c r="M26" s="108"/>
      <c r="N26" s="4"/>
      <c r="O26" s="4"/>
      <c r="P26" s="4"/>
      <c r="Q26" s="4"/>
      <c r="R26" s="4"/>
      <c r="S26" s="110">
        <v>1</v>
      </c>
      <c r="T26" s="24"/>
      <c r="U26" s="24"/>
      <c r="V26" s="24"/>
      <c r="W26" s="24"/>
      <c r="X26" s="111">
        <v>1</v>
      </c>
      <c r="Y26" s="108"/>
      <c r="Z26" s="108"/>
      <c r="AA26" s="108"/>
      <c r="AB26" s="3"/>
    </row>
    <row r="27" spans="1:29" ht="42.75" customHeight="1" x14ac:dyDescent="0.2">
      <c r="A27" s="66"/>
      <c r="B27" s="44"/>
      <c r="C27" s="44"/>
      <c r="D27" s="44"/>
      <c r="E27" s="44"/>
      <c r="F27" s="44"/>
      <c r="G27" s="44"/>
      <c r="H27" s="44"/>
      <c r="I27" s="4"/>
      <c r="J27" s="209" t="s">
        <v>10</v>
      </c>
      <c r="K27" s="209"/>
      <c r="L27" s="209"/>
      <c r="M27" s="209"/>
      <c r="N27" s="24"/>
      <c r="O27" s="209" t="s">
        <v>9</v>
      </c>
      <c r="P27" s="209"/>
      <c r="Q27" s="209"/>
      <c r="R27" s="25"/>
      <c r="S27" s="2"/>
      <c r="T27" s="2"/>
      <c r="U27" s="2"/>
      <c r="V27" s="2"/>
      <c r="W27" s="2"/>
      <c r="X27" s="2"/>
      <c r="Y27" s="24"/>
      <c r="Z27" s="24"/>
      <c r="AA27" s="24"/>
      <c r="AB27" s="28"/>
    </row>
    <row r="28" spans="1:29" x14ac:dyDescent="0.2">
      <c r="A28" s="66"/>
      <c r="B28" s="44"/>
      <c r="C28" s="44"/>
      <c r="D28" s="44"/>
      <c r="E28" s="44"/>
      <c r="F28" s="44"/>
      <c r="G28" s="44"/>
      <c r="H28" s="44"/>
      <c r="I28" s="4"/>
      <c r="J28" s="24"/>
      <c r="K28" s="23"/>
      <c r="L28" s="24"/>
      <c r="M28" s="23"/>
      <c r="N28" s="23"/>
      <c r="O28" s="24"/>
      <c r="P28" s="24"/>
      <c r="Q28" s="4"/>
      <c r="R28" s="4"/>
      <c r="S28" s="4"/>
      <c r="T28" s="4"/>
      <c r="U28" s="26"/>
      <c r="V28" s="27"/>
      <c r="W28" s="27"/>
      <c r="X28" s="27"/>
      <c r="Y28" s="27"/>
      <c r="Z28" s="27"/>
      <c r="AA28" s="27"/>
      <c r="AB28" s="3"/>
    </row>
    <row r="29" spans="1:29" ht="15.6" hidden="1" customHeight="1" x14ac:dyDescent="0.2">
      <c r="A29" s="66"/>
      <c r="B29" s="44"/>
      <c r="C29" s="44"/>
      <c r="D29" s="44"/>
      <c r="E29" s="44"/>
      <c r="F29" s="44"/>
      <c r="G29" s="44"/>
      <c r="H29" s="44"/>
      <c r="I29" s="4"/>
      <c r="J29" s="24"/>
      <c r="K29" s="23"/>
      <c r="L29" s="24"/>
      <c r="M29" s="23"/>
      <c r="N29" s="23"/>
      <c r="O29" s="24"/>
      <c r="P29" s="24"/>
      <c r="Q29" s="24"/>
      <c r="R29" s="24"/>
      <c r="S29" s="24"/>
      <c r="T29" s="24"/>
      <c r="U29" s="24"/>
      <c r="V29" s="23"/>
      <c r="W29" s="23"/>
      <c r="X29" s="23"/>
      <c r="Y29" s="23"/>
      <c r="Z29" s="23"/>
      <c r="AA29" s="23"/>
      <c r="AB29" s="28"/>
    </row>
    <row r="30" spans="1:29" ht="15.6" hidden="1" customHeight="1" x14ac:dyDescent="0.2">
      <c r="A30" s="66"/>
      <c r="B30" s="44"/>
      <c r="C30" s="44"/>
      <c r="D30" s="44"/>
      <c r="E30" s="44"/>
      <c r="F30" s="44"/>
      <c r="G30" s="44"/>
      <c r="H30" s="44"/>
      <c r="I30" s="4"/>
      <c r="J30" s="24"/>
      <c r="K30" s="23"/>
      <c r="L30" s="24"/>
      <c r="M30" s="23"/>
      <c r="N30" s="23"/>
      <c r="O30" s="24"/>
      <c r="P30" s="24"/>
      <c r="Q30" s="24"/>
      <c r="R30" s="24"/>
      <c r="S30" s="24"/>
      <c r="T30" s="24"/>
      <c r="U30" s="24"/>
      <c r="V30" s="23"/>
      <c r="W30" s="23"/>
      <c r="X30" s="23"/>
      <c r="Y30" s="23"/>
      <c r="Z30" s="23"/>
      <c r="AA30" s="23"/>
      <c r="AB30" s="28"/>
    </row>
    <row r="31" spans="1:29" ht="14.25" customHeight="1" thickBot="1" x14ac:dyDescent="0.25">
      <c r="A31" s="66"/>
      <c r="B31" s="44"/>
      <c r="C31" s="44"/>
      <c r="D31" s="44"/>
      <c r="E31" s="44"/>
      <c r="F31" s="44"/>
      <c r="G31" s="44"/>
      <c r="H31" s="44"/>
      <c r="I31" s="4"/>
      <c r="J31" s="29"/>
      <c r="K31" s="29"/>
      <c r="L31" s="29"/>
      <c r="M31" s="23"/>
      <c r="N31" s="23"/>
      <c r="O31" s="29"/>
      <c r="P31" s="29"/>
      <c r="Q31" s="24"/>
      <c r="R31" s="24"/>
      <c r="S31" s="24"/>
      <c r="T31" s="24"/>
      <c r="U31" s="24"/>
      <c r="V31" s="30"/>
      <c r="W31" s="30"/>
      <c r="X31" s="30"/>
      <c r="Y31" s="30"/>
      <c r="Z31" s="30"/>
      <c r="AA31" s="30"/>
      <c r="AB31" s="28"/>
    </row>
    <row r="32" spans="1:29" ht="25.5" customHeight="1" x14ac:dyDescent="0.2">
      <c r="A32" s="66"/>
      <c r="B32" s="44"/>
      <c r="C32" s="44"/>
      <c r="D32" s="44"/>
      <c r="E32" s="44"/>
      <c r="F32" s="44"/>
      <c r="G32" s="44"/>
      <c r="H32" s="44"/>
      <c r="I32" s="4"/>
      <c r="J32" s="31" t="s">
        <v>73</v>
      </c>
      <c r="K32" s="31"/>
      <c r="L32" s="31"/>
      <c r="M32" s="32"/>
      <c r="N32" s="32"/>
      <c r="O32" s="206" t="s">
        <v>120</v>
      </c>
      <c r="P32" s="206"/>
      <c r="Q32" s="206"/>
      <c r="R32" s="33"/>
      <c r="S32" s="33"/>
      <c r="T32" s="24"/>
      <c r="U32" s="24"/>
      <c r="V32" s="27"/>
      <c r="W32" s="27"/>
      <c r="X32" s="27"/>
      <c r="Y32" s="27"/>
      <c r="Z32" s="27"/>
      <c r="AA32" s="27"/>
      <c r="AB32" s="28"/>
    </row>
    <row r="33" spans="1:29" x14ac:dyDescent="0.2">
      <c r="A33" s="66"/>
      <c r="B33" s="44"/>
      <c r="C33" s="44"/>
      <c r="D33" s="44"/>
      <c r="E33" s="44"/>
      <c r="F33" s="44"/>
      <c r="G33" s="44"/>
      <c r="H33" s="44"/>
      <c r="I33" s="4"/>
      <c r="J33" s="34" t="s">
        <v>72</v>
      </c>
      <c r="K33" s="23"/>
      <c r="L33" s="35"/>
      <c r="M33" s="32"/>
      <c r="N33" s="32"/>
      <c r="O33" s="24" t="s">
        <v>121</v>
      </c>
      <c r="P33" s="23"/>
      <c r="Q33" s="24"/>
      <c r="R33" s="24"/>
      <c r="S33" s="24"/>
      <c r="T33" s="24"/>
      <c r="U33" s="24"/>
      <c r="V33" s="23"/>
      <c r="W33" s="23"/>
      <c r="X33" s="23"/>
      <c r="Y33" s="23"/>
      <c r="Z33" s="23"/>
      <c r="AA33" s="23"/>
      <c r="AB33" s="28"/>
    </row>
    <row r="34" spans="1:29" x14ac:dyDescent="0.2">
      <c r="A34" s="66"/>
      <c r="B34" s="44"/>
      <c r="C34" s="44"/>
      <c r="D34" s="44"/>
      <c r="E34" s="44"/>
      <c r="F34" s="44"/>
      <c r="G34" s="44"/>
      <c r="H34" s="44"/>
      <c r="I34" s="24"/>
      <c r="J34" s="24"/>
      <c r="K34" s="23"/>
      <c r="L34" s="24"/>
      <c r="M34" s="23"/>
      <c r="N34" s="24"/>
      <c r="O34" s="34"/>
      <c r="P34" s="24"/>
      <c r="Q34" s="24"/>
      <c r="R34" s="24"/>
      <c r="S34" s="24"/>
      <c r="T34" s="24"/>
      <c r="U34" s="24"/>
      <c r="V34" s="36"/>
      <c r="W34" s="36"/>
      <c r="X34" s="36"/>
      <c r="Y34" s="36"/>
      <c r="Z34" s="36"/>
      <c r="AA34" s="36"/>
      <c r="AB34" s="28"/>
    </row>
    <row r="35" spans="1:29" x14ac:dyDescent="0.2">
      <c r="A35" s="66"/>
      <c r="B35" s="44"/>
      <c r="C35" s="44"/>
      <c r="D35" s="44"/>
      <c r="E35" s="44"/>
      <c r="F35" s="44"/>
      <c r="G35" s="44"/>
      <c r="H35" s="44"/>
      <c r="I35" s="24"/>
      <c r="J35" s="24"/>
      <c r="K35" s="23"/>
      <c r="L35" s="24"/>
      <c r="M35" s="23"/>
      <c r="N35" s="24"/>
      <c r="O35" s="24"/>
      <c r="P35" s="24"/>
      <c r="Q35" s="24"/>
      <c r="R35" s="24"/>
      <c r="S35" s="24"/>
      <c r="T35" s="24"/>
      <c r="U35" s="24"/>
      <c r="V35" s="23"/>
      <c r="W35" s="23"/>
      <c r="X35" s="23"/>
      <c r="Y35" s="23"/>
      <c r="Z35" s="23"/>
      <c r="AA35" s="23"/>
      <c r="AB35" s="28"/>
      <c r="AC35" s="2"/>
    </row>
    <row r="36" spans="1:29" ht="31.5" customHeight="1" thickBot="1" x14ac:dyDescent="0.25">
      <c r="A36" s="203" t="s">
        <v>12</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5"/>
      <c r="AC36" s="2"/>
    </row>
    <row r="40" spans="1:29" x14ac:dyDescent="0.2">
      <c r="Y40" s="105"/>
      <c r="Z40" s="106"/>
    </row>
    <row r="41" spans="1:29" x14ac:dyDescent="0.2">
      <c r="Y41" s="104"/>
      <c r="Z41" s="106"/>
    </row>
  </sheetData>
  <protectedRanges>
    <protectedRange sqref="T12:T22" name="Rango2"/>
    <protectedRange sqref="L12:L22" name="Rango1"/>
  </protectedRanges>
  <mergeCells count="59">
    <mergeCell ref="W10:W11"/>
    <mergeCell ref="Y10:Y11"/>
    <mergeCell ref="Z10:Z11"/>
    <mergeCell ref="AA10:AA11"/>
    <mergeCell ref="AB10:AB11"/>
    <mergeCell ref="L8:N8"/>
    <mergeCell ref="O8:Q8"/>
    <mergeCell ref="A8:K8"/>
    <mergeCell ref="V10:V11"/>
    <mergeCell ref="J10:J11"/>
    <mergeCell ref="K10:K11"/>
    <mergeCell ref="L10:L11"/>
    <mergeCell ref="M10:M11"/>
    <mergeCell ref="N10:N11"/>
    <mergeCell ref="O10:O11"/>
    <mergeCell ref="P10:P11"/>
    <mergeCell ref="Q10:Q11"/>
    <mergeCell ref="R10:R11"/>
    <mergeCell ref="T10:T11"/>
    <mergeCell ref="U10:U11"/>
    <mergeCell ref="A36:AB36"/>
    <mergeCell ref="O32:Q32"/>
    <mergeCell ref="V23:V24"/>
    <mergeCell ref="O27:Q27"/>
    <mergeCell ref="J27:M27"/>
    <mergeCell ref="X23:X24"/>
    <mergeCell ref="W23:W24"/>
    <mergeCell ref="N13:N20"/>
    <mergeCell ref="G9:G11"/>
    <mergeCell ref="H9:H11"/>
    <mergeCell ref="A1:B4"/>
    <mergeCell ref="L6:AB6"/>
    <mergeCell ref="C1:AA1"/>
    <mergeCell ref="C3:AA3"/>
    <mergeCell ref="C4:AA4"/>
    <mergeCell ref="A5:G5"/>
    <mergeCell ref="H5:M5"/>
    <mergeCell ref="N5:AB5"/>
    <mergeCell ref="A6:J6"/>
    <mergeCell ref="R8:S8"/>
    <mergeCell ref="T8:X8"/>
    <mergeCell ref="Y8:Z8"/>
    <mergeCell ref="A7:G7"/>
    <mergeCell ref="L21:L22"/>
    <mergeCell ref="A9:A11"/>
    <mergeCell ref="B9:B11"/>
    <mergeCell ref="C9:C11"/>
    <mergeCell ref="U21:U22"/>
    <mergeCell ref="M21:M22"/>
    <mergeCell ref="N21:N22"/>
    <mergeCell ref="U13:U20"/>
    <mergeCell ref="D9:F9"/>
    <mergeCell ref="D10:D11"/>
    <mergeCell ref="E10:E11"/>
    <mergeCell ref="F10:F11"/>
    <mergeCell ref="I10:I11"/>
    <mergeCell ref="I9:K9"/>
    <mergeCell ref="M13:M20"/>
    <mergeCell ref="L13:L20"/>
  </mergeCells>
  <conditionalFormatting sqref="S12:S22">
    <cfRule type="colorScale" priority="6">
      <colorScale>
        <cfvo type="percent" val="0"/>
        <cfvo type="percent" val="25"/>
        <cfvo type="percent" val="100"/>
        <color rgb="FFFF0000"/>
        <color rgb="FFFFFF00"/>
        <color rgb="FF92D050"/>
      </colorScale>
    </cfRule>
  </conditionalFormatting>
  <conditionalFormatting sqref="X12:X24">
    <cfRule type="colorScale" priority="5">
      <colorScale>
        <cfvo type="percent" val="0"/>
        <cfvo type="percent" val="25"/>
        <cfvo type="percent" val="100"/>
        <color rgb="FFFF0000"/>
        <color rgb="FFFFFF00"/>
        <color rgb="FF92D050"/>
      </colorScale>
    </cfRule>
  </conditionalFormatting>
  <conditionalFormatting sqref="X12:X26">
    <cfRule type="colorScale" priority="9">
      <colorScale>
        <cfvo type="percent" val="50"/>
        <cfvo type="percent" val="75"/>
        <cfvo type="percent" val="100"/>
        <color rgb="FFFF0000"/>
        <color rgb="FFFFFF00"/>
        <color rgb="FF92D050"/>
      </colorScale>
    </cfRule>
    <cfRule type="colorScale" priority="1">
      <colorScale>
        <cfvo type="percent" val="50"/>
        <cfvo type="percent" val="75"/>
        <cfvo type="percent" val="100"/>
        <color rgb="FFFF0000"/>
        <color rgb="FFFFFF00"/>
        <color rgb="FF92D050"/>
      </colorScale>
    </cfRule>
  </conditionalFormatting>
  <conditionalFormatting sqref="S12:S26">
    <cfRule type="colorScale" priority="11">
      <colorScale>
        <cfvo type="percent" val="50"/>
        <cfvo type="percent" val="75"/>
        <cfvo type="percent" val="100"/>
        <color rgb="FFFF0000"/>
        <color rgb="FFFFFF00"/>
        <color rgb="FF92D050"/>
      </colorScale>
    </cfRule>
    <cfRule type="colorScale" priority="2">
      <colorScale>
        <cfvo type="percent" val="50"/>
        <cfvo type="percent" val="75"/>
        <cfvo type="percent" val="100"/>
        <color rgb="FFFF0000"/>
        <color rgb="FFFFFF00"/>
        <color rgb="FF92D050"/>
      </colorScale>
    </cfRule>
  </conditionalFormatting>
  <printOptions horizontalCentered="1"/>
  <pageMargins left="0.39370078740157499" right="0.643700787" top="0.39370078740157499" bottom="0.39370078740157499" header="0.27559055118110198" footer="0.31496062992126"/>
  <pageSetup paperSize="5" scale="19" firstPageNumber="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50" zoomScaleNormal="50" workbookViewId="0">
      <selection activeCell="G4" sqref="G4:G11"/>
    </sheetView>
  </sheetViews>
  <sheetFormatPr baseColWidth="10" defaultRowHeight="12.75" x14ac:dyDescent="0.2"/>
  <cols>
    <col min="2" max="2" width="28.28515625" customWidth="1"/>
    <col min="3" max="3" width="26.5703125" customWidth="1"/>
    <col min="4" max="4" width="13.85546875" customWidth="1"/>
    <col min="5" max="5" width="28.85546875" customWidth="1"/>
    <col min="6" max="6" width="24.42578125" customWidth="1"/>
    <col min="7" max="7" width="21.5703125" customWidth="1"/>
    <col min="8" max="8" width="20" customWidth="1"/>
    <col min="9" max="9" width="15.85546875" customWidth="1"/>
    <col min="10" max="10" width="18.5703125" customWidth="1"/>
    <col min="11" max="11" width="19.28515625" customWidth="1"/>
    <col min="12" max="12" width="20.5703125" customWidth="1"/>
  </cols>
  <sheetData>
    <row r="1" spans="1:12" ht="60.75" thickBot="1" x14ac:dyDescent="0.25">
      <c r="A1" s="225" t="s">
        <v>6</v>
      </c>
      <c r="B1" s="225" t="s">
        <v>7</v>
      </c>
      <c r="C1" s="225" t="s">
        <v>30</v>
      </c>
      <c r="D1" s="225" t="s">
        <v>29</v>
      </c>
      <c r="E1" s="225" t="s">
        <v>28</v>
      </c>
      <c r="F1" s="222" t="s">
        <v>102</v>
      </c>
      <c r="G1" s="137" t="s">
        <v>135</v>
      </c>
      <c r="H1" s="220" t="s">
        <v>8</v>
      </c>
      <c r="I1" s="220" t="s">
        <v>1</v>
      </c>
      <c r="J1" s="220" t="s">
        <v>103</v>
      </c>
      <c r="K1" s="222" t="s">
        <v>104</v>
      </c>
      <c r="L1" s="137" t="s">
        <v>135</v>
      </c>
    </row>
    <row r="2" spans="1:12" ht="36.75" thickBot="1" x14ac:dyDescent="0.25">
      <c r="A2" s="226"/>
      <c r="B2" s="226"/>
      <c r="C2" s="226"/>
      <c r="D2" s="226"/>
      <c r="E2" s="226"/>
      <c r="F2" s="223"/>
      <c r="G2" s="138" t="s">
        <v>108</v>
      </c>
      <c r="H2" s="221"/>
      <c r="I2" s="221"/>
      <c r="J2" s="221"/>
      <c r="K2" s="223"/>
      <c r="L2" s="139" t="s">
        <v>109</v>
      </c>
    </row>
    <row r="3" spans="1:12" ht="120" x14ac:dyDescent="0.2">
      <c r="A3" s="140" t="s">
        <v>69</v>
      </c>
      <c r="B3" s="141" t="s">
        <v>122</v>
      </c>
      <c r="C3" s="142" t="s">
        <v>84</v>
      </c>
      <c r="D3" s="141">
        <v>0</v>
      </c>
      <c r="E3" s="141">
        <v>1</v>
      </c>
      <c r="F3" s="141">
        <v>0</v>
      </c>
      <c r="G3" s="143">
        <f>F3/E3</f>
        <v>0</v>
      </c>
      <c r="H3" s="144" t="s">
        <v>86</v>
      </c>
      <c r="I3" s="141" t="s">
        <v>71</v>
      </c>
      <c r="J3" s="145">
        <v>56120000</v>
      </c>
      <c r="K3" s="145">
        <v>0</v>
      </c>
      <c r="L3" s="143">
        <f>K3/J3</f>
        <v>0</v>
      </c>
    </row>
    <row r="4" spans="1:12" ht="48" x14ac:dyDescent="0.2">
      <c r="A4" s="224" t="s">
        <v>62</v>
      </c>
      <c r="B4" s="224" t="s">
        <v>64</v>
      </c>
      <c r="C4" s="146" t="s">
        <v>76</v>
      </c>
      <c r="D4" s="147">
        <v>1</v>
      </c>
      <c r="E4" s="147">
        <v>1</v>
      </c>
      <c r="F4" s="148">
        <v>0.67</v>
      </c>
      <c r="G4" s="149">
        <f t="shared" ref="G4:G13" si="0">F4/E4</f>
        <v>0.67</v>
      </c>
      <c r="H4" s="150" t="s">
        <v>88</v>
      </c>
      <c r="I4" s="224" t="s">
        <v>71</v>
      </c>
      <c r="J4" s="151">
        <f>45000000+200000000</f>
        <v>245000000</v>
      </c>
      <c r="K4" s="151">
        <f>40680000+136684544</f>
        <v>177364544</v>
      </c>
      <c r="L4" s="149">
        <f t="shared" ref="L4:L13" si="1">K4/J4</f>
        <v>0.72393691428571427</v>
      </c>
    </row>
    <row r="5" spans="1:12" ht="48" x14ac:dyDescent="0.2">
      <c r="A5" s="224"/>
      <c r="B5" s="224"/>
      <c r="C5" s="146" t="s">
        <v>75</v>
      </c>
      <c r="D5" s="147">
        <v>1</v>
      </c>
      <c r="E5" s="147">
        <v>1</v>
      </c>
      <c r="F5" s="152">
        <f>16/30</f>
        <v>0.53333333333333333</v>
      </c>
      <c r="G5" s="149">
        <f t="shared" si="0"/>
        <v>0.53333333333333333</v>
      </c>
      <c r="H5" s="153" t="s">
        <v>89</v>
      </c>
      <c r="I5" s="224"/>
      <c r="J5" s="151">
        <v>92700000</v>
      </c>
      <c r="K5" s="151">
        <f>47904544+10000000</f>
        <v>57904544</v>
      </c>
      <c r="L5" s="149">
        <f t="shared" si="1"/>
        <v>0.62464448759439051</v>
      </c>
    </row>
    <row r="6" spans="1:12" ht="48" x14ac:dyDescent="0.2">
      <c r="A6" s="224"/>
      <c r="B6" s="224"/>
      <c r="C6" s="146" t="s">
        <v>77</v>
      </c>
      <c r="D6" s="147">
        <v>1</v>
      </c>
      <c r="E6" s="147">
        <v>1</v>
      </c>
      <c r="F6" s="152">
        <f>16/22</f>
        <v>0.72727272727272729</v>
      </c>
      <c r="G6" s="149">
        <f t="shared" si="0"/>
        <v>0.72727272727272729</v>
      </c>
      <c r="H6" s="150" t="s">
        <v>88</v>
      </c>
      <c r="I6" s="224"/>
      <c r="J6" s="151">
        <v>89006346</v>
      </c>
      <c r="K6" s="151">
        <v>57750566</v>
      </c>
      <c r="L6" s="149">
        <f t="shared" si="1"/>
        <v>0.64883649981541769</v>
      </c>
    </row>
    <row r="7" spans="1:12" ht="60" x14ac:dyDescent="0.2">
      <c r="A7" s="224"/>
      <c r="B7" s="224"/>
      <c r="C7" s="146" t="s">
        <v>78</v>
      </c>
      <c r="D7" s="147">
        <v>1</v>
      </c>
      <c r="E7" s="147">
        <v>1</v>
      </c>
      <c r="F7" s="152">
        <f>183/270</f>
        <v>0.67777777777777781</v>
      </c>
      <c r="G7" s="149">
        <f t="shared" si="0"/>
        <v>0.67777777777777781</v>
      </c>
      <c r="H7" s="150" t="s">
        <v>88</v>
      </c>
      <c r="I7" s="224"/>
      <c r="J7" s="151">
        <f>278678374-48478054+70000000</f>
        <v>300200320</v>
      </c>
      <c r="K7" s="151">
        <f>143866666+130000000</f>
        <v>273866666</v>
      </c>
      <c r="L7" s="149">
        <f t="shared" si="1"/>
        <v>0.91227972708356875</v>
      </c>
    </row>
    <row r="8" spans="1:12" ht="48" x14ac:dyDescent="0.2">
      <c r="A8" s="224"/>
      <c r="B8" s="224"/>
      <c r="C8" s="146" t="s">
        <v>81</v>
      </c>
      <c r="D8" s="147">
        <v>1</v>
      </c>
      <c r="E8" s="147">
        <v>1</v>
      </c>
      <c r="F8" s="152">
        <f>4/6</f>
        <v>0.66666666666666663</v>
      </c>
      <c r="G8" s="149">
        <f t="shared" si="0"/>
        <v>0.66666666666666663</v>
      </c>
      <c r="H8" s="150" t="s">
        <v>88</v>
      </c>
      <c r="I8" s="224"/>
      <c r="J8" s="151">
        <v>2000000</v>
      </c>
      <c r="K8" s="151">
        <v>0</v>
      </c>
      <c r="L8" s="149">
        <f t="shared" si="1"/>
        <v>0</v>
      </c>
    </row>
    <row r="9" spans="1:12" ht="48" x14ac:dyDescent="0.2">
      <c r="A9" s="224"/>
      <c r="B9" s="224"/>
      <c r="C9" s="146" t="s">
        <v>82</v>
      </c>
      <c r="D9" s="147">
        <v>1</v>
      </c>
      <c r="E9" s="147">
        <v>1</v>
      </c>
      <c r="F9" s="152">
        <f>9/12</f>
        <v>0.75</v>
      </c>
      <c r="G9" s="149">
        <f t="shared" si="0"/>
        <v>0.75</v>
      </c>
      <c r="H9" s="150" t="s">
        <v>88</v>
      </c>
      <c r="I9" s="224"/>
      <c r="J9" s="151">
        <v>2000000</v>
      </c>
      <c r="K9" s="151">
        <v>0</v>
      </c>
      <c r="L9" s="149">
        <f t="shared" si="1"/>
        <v>0</v>
      </c>
    </row>
    <row r="10" spans="1:12" ht="48" x14ac:dyDescent="0.2">
      <c r="A10" s="224"/>
      <c r="B10" s="224"/>
      <c r="C10" s="146" t="s">
        <v>79</v>
      </c>
      <c r="D10" s="147">
        <v>0</v>
      </c>
      <c r="E10" s="154">
        <v>0.8</v>
      </c>
      <c r="F10" s="147">
        <v>0</v>
      </c>
      <c r="G10" s="149">
        <f t="shared" si="0"/>
        <v>0</v>
      </c>
      <c r="H10" s="150" t="s">
        <v>88</v>
      </c>
      <c r="I10" s="224"/>
      <c r="J10" s="151">
        <v>140000000</v>
      </c>
      <c r="K10" s="151">
        <v>0</v>
      </c>
      <c r="L10" s="149">
        <f t="shared" si="1"/>
        <v>0</v>
      </c>
    </row>
    <row r="11" spans="1:12" ht="60" x14ac:dyDescent="0.2">
      <c r="A11" s="224"/>
      <c r="B11" s="224"/>
      <c r="C11" s="146" t="s">
        <v>74</v>
      </c>
      <c r="D11" s="154">
        <v>0.9</v>
      </c>
      <c r="E11" s="154">
        <v>1</v>
      </c>
      <c r="F11" s="147">
        <f>9/12</f>
        <v>0.75</v>
      </c>
      <c r="G11" s="149">
        <f t="shared" si="0"/>
        <v>0.75</v>
      </c>
      <c r="H11" s="150" t="s">
        <v>88</v>
      </c>
      <c r="I11" s="224"/>
      <c r="J11" s="151">
        <f>98973334+71100000</f>
        <v>170073334</v>
      </c>
      <c r="K11" s="151">
        <f>156601+13200000+140000000</f>
        <v>153356601</v>
      </c>
      <c r="L11" s="149">
        <f t="shared" si="1"/>
        <v>0.90170867703457847</v>
      </c>
    </row>
    <row r="12" spans="1:12" ht="60" x14ac:dyDescent="0.2">
      <c r="A12" s="224" t="s">
        <v>61</v>
      </c>
      <c r="B12" s="224" t="s">
        <v>63</v>
      </c>
      <c r="C12" s="146" t="s">
        <v>58</v>
      </c>
      <c r="D12" s="147">
        <v>1</v>
      </c>
      <c r="E12" s="147">
        <v>1</v>
      </c>
      <c r="F12" s="152">
        <v>0.5</v>
      </c>
      <c r="G12" s="149">
        <f t="shared" si="0"/>
        <v>0.5</v>
      </c>
      <c r="H12" s="150" t="s">
        <v>87</v>
      </c>
      <c r="I12" s="224" t="s">
        <v>71</v>
      </c>
      <c r="J12" s="151">
        <v>200200000</v>
      </c>
      <c r="K12" s="151">
        <v>89178952</v>
      </c>
      <c r="L12" s="149">
        <f t="shared" si="1"/>
        <v>0.44544931068931071</v>
      </c>
    </row>
    <row r="13" spans="1:12" ht="36.75" thickBot="1" x14ac:dyDescent="0.25">
      <c r="A13" s="227"/>
      <c r="B13" s="227"/>
      <c r="C13" s="155" t="s">
        <v>85</v>
      </c>
      <c r="D13" s="156">
        <v>0</v>
      </c>
      <c r="E13" s="157">
        <v>1</v>
      </c>
      <c r="F13" s="158">
        <v>0.5</v>
      </c>
      <c r="G13" s="159">
        <f t="shared" si="0"/>
        <v>0.5</v>
      </c>
      <c r="H13" s="160" t="s">
        <v>87</v>
      </c>
      <c r="I13" s="227"/>
      <c r="J13" s="161">
        <f>244800000+9000000</f>
        <v>253800000</v>
      </c>
      <c r="K13" s="161">
        <v>121871048</v>
      </c>
      <c r="L13" s="159">
        <f t="shared" si="1"/>
        <v>0.48018537431048069</v>
      </c>
    </row>
    <row r="19" spans="2:7" ht="13.5" thickBot="1" x14ac:dyDescent="0.25"/>
    <row r="20" spans="2:7" ht="48" x14ac:dyDescent="0.2">
      <c r="B20" s="119" t="s">
        <v>69</v>
      </c>
      <c r="C20" s="120">
        <v>1</v>
      </c>
      <c r="D20" s="121">
        <v>0</v>
      </c>
      <c r="E20" s="122">
        <v>56120000</v>
      </c>
      <c r="F20" s="122">
        <v>0</v>
      </c>
      <c r="G20" s="123">
        <f>F20/E20</f>
        <v>0</v>
      </c>
    </row>
    <row r="21" spans="2:7" ht="36" x14ac:dyDescent="0.2">
      <c r="B21" s="124" t="s">
        <v>62</v>
      </c>
      <c r="C21" s="125">
        <v>8</v>
      </c>
      <c r="D21" s="126">
        <v>0.59689999999999999</v>
      </c>
      <c r="E21" s="127">
        <f>SUM(J4:J11)</f>
        <v>1040980000</v>
      </c>
      <c r="F21" s="127">
        <f>SUM(K4:K11)</f>
        <v>720242921</v>
      </c>
      <c r="G21" s="128">
        <f t="shared" ref="G21:G23" si="2">F21/E21</f>
        <v>0.69188929758496798</v>
      </c>
    </row>
    <row r="22" spans="2:7" ht="36.75" thickBot="1" x14ac:dyDescent="0.25">
      <c r="B22" s="129" t="s">
        <v>61</v>
      </c>
      <c r="C22" s="130">
        <v>2</v>
      </c>
      <c r="D22" s="131">
        <v>0.5</v>
      </c>
      <c r="E22" s="132">
        <f>SUM(J12:J13)</f>
        <v>454000000</v>
      </c>
      <c r="F22" s="132">
        <f>SUM(K12:K13)</f>
        <v>211050000</v>
      </c>
      <c r="G22" s="133">
        <f t="shared" si="2"/>
        <v>0.46486784140969162</v>
      </c>
    </row>
    <row r="23" spans="2:7" ht="13.5" thickBot="1" x14ac:dyDescent="0.25">
      <c r="B23" s="134"/>
      <c r="C23" s="134"/>
      <c r="D23" s="134"/>
      <c r="E23" s="135">
        <f>SUM(E20:E22)</f>
        <v>1551100000</v>
      </c>
      <c r="F23" s="135">
        <f>SUM(F20:F22)</f>
        <v>931292921</v>
      </c>
      <c r="G23" s="136">
        <f t="shared" si="2"/>
        <v>0.60040804654761137</v>
      </c>
    </row>
  </sheetData>
  <protectedRanges>
    <protectedRange sqref="H3:H13" name="Rango2"/>
  </protectedRanges>
  <autoFilter ref="A1:L13"/>
  <mergeCells count="16">
    <mergeCell ref="A12:A13"/>
    <mergeCell ref="B12:B13"/>
    <mergeCell ref="I12:I13"/>
    <mergeCell ref="H1:H2"/>
    <mergeCell ref="I1:I2"/>
    <mergeCell ref="J1:J2"/>
    <mergeCell ref="K1:K2"/>
    <mergeCell ref="A4:A11"/>
    <mergeCell ref="B4:B11"/>
    <mergeCell ref="I4:I11"/>
    <mergeCell ref="A1:A2"/>
    <mergeCell ref="B1:B2"/>
    <mergeCell ref="C1:C2"/>
    <mergeCell ref="D1:D2"/>
    <mergeCell ref="E1:E2"/>
    <mergeCell ref="F1:F2"/>
  </mergeCells>
  <conditionalFormatting sqref="G20:G23">
    <cfRule type="colorScale" priority="5">
      <colorScale>
        <cfvo type="percent" val="25"/>
        <cfvo type="percentile" val="50"/>
        <cfvo type="percent" val="100"/>
        <color rgb="FFFF0000"/>
        <color rgb="FFFFFF00"/>
        <color rgb="FF92D050"/>
      </colorScale>
    </cfRule>
  </conditionalFormatting>
  <conditionalFormatting sqref="G20:G23">
    <cfRule type="colorScale" priority="6">
      <colorScale>
        <cfvo type="percent" val="0"/>
        <cfvo type="percent" val="25"/>
        <cfvo type="percent" val="100"/>
        <color rgb="FFFF0000"/>
        <color rgb="FFFFFF00"/>
        <color rgb="FF92D050"/>
      </colorScale>
    </cfRule>
  </conditionalFormatting>
  <conditionalFormatting sqref="G3:G13">
    <cfRule type="colorScale" priority="4">
      <colorScale>
        <cfvo type="percent" val="0"/>
        <cfvo type="percent" val="25"/>
        <cfvo type="percent" val="100"/>
        <color rgb="FFFF0000"/>
        <color rgb="FFFFFF00"/>
        <color rgb="FF92D050"/>
      </colorScale>
    </cfRule>
  </conditionalFormatting>
  <conditionalFormatting sqref="L3:L13">
    <cfRule type="colorScale" priority="3">
      <colorScale>
        <cfvo type="percent" val="0"/>
        <cfvo type="percent" val="25"/>
        <cfvo type="percent" val="100"/>
        <color rgb="FFFF0000"/>
        <color rgb="FFFFFF00"/>
        <color rgb="FF92D050"/>
      </colorScale>
    </cfRule>
  </conditionalFormatting>
  <conditionalFormatting sqref="L3:L13">
    <cfRule type="colorScale" priority="2">
      <colorScale>
        <cfvo type="percent" val="50"/>
        <cfvo type="percent" val="75"/>
        <cfvo type="percent" val="100"/>
        <color rgb="FFFF0000"/>
        <color rgb="FFFFFF00"/>
        <color rgb="FF92D050"/>
      </colorScale>
    </cfRule>
  </conditionalFormatting>
  <conditionalFormatting sqref="G3:G13">
    <cfRule type="colorScale" priority="1">
      <colorScale>
        <cfvo type="percent" val="50"/>
        <cfvo type="percent" val="75"/>
        <cfvo type="percent" val="100"/>
        <color rgb="FFFF0000"/>
        <color rgb="FFFFFF00"/>
        <color rgb="FF92D050"/>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SEG_PA_FORTALECIMIENTO_3T-2021</vt:lpstr>
      <vt:lpstr>CONSOLIDADO</vt:lpstr>
      <vt:lpstr>'SEG_PA_FORTALECIMIENTO_3T-2021'!Área_de_impresión</vt:lpstr>
      <vt:lpstr>'SEG_PA_FORTALECIMIENTO_3T-2021'!Títulos_a_imprimir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P3-DAPM-004</cp:lastModifiedBy>
  <cp:lastPrinted>2021-11-04T17:37:40Z</cp:lastPrinted>
  <dcterms:created xsi:type="dcterms:W3CDTF">2012-06-01T17:13:38Z</dcterms:created>
  <dcterms:modified xsi:type="dcterms:W3CDTF">2021-11-04T17:37:59Z</dcterms:modified>
</cp:coreProperties>
</file>